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D:\NAS Office\DATA-K\DATA_IČO\2025\SLEZSKÁ UNIVERZITA\DĚKAN\ELEKTRO\ROZPOČET ELEKTRO\"/>
    </mc:Choice>
  </mc:AlternateContent>
  <xr:revisionPtr revIDLastSave="0" documentId="13_ncr:1_{EA8612ED-8182-4DF9-8DD1-9087469AA7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elektroinstalace" sheetId="2" r:id="rId2"/>
    <sheet name="Pokyny pro vyplnění" sheetId="3" r:id="rId3"/>
  </sheets>
  <definedNames>
    <definedName name="_xlnm._FilterDatabase" localSheetId="1" hidden="1">'01 - elektroinstalace'!$C$88:$K$200</definedName>
    <definedName name="_xlnm.Print_Titles" localSheetId="1">'01 - elektroinstalace'!$88:$88</definedName>
    <definedName name="_xlnm.Print_Titles" localSheetId="0">'Rekapitulace stavby'!$52:$52</definedName>
    <definedName name="_xlnm.Print_Area" localSheetId="1">'01 - elektroinstalace'!$C$4:$J$39,'01 - elektroinstalace'!$C$45:$J$70,'01 - elektroinstalace'!$C$76:$K$200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198" i="2"/>
  <c r="BH198" i="2"/>
  <c r="BG198" i="2"/>
  <c r="BF198" i="2"/>
  <c r="T198" i="2"/>
  <c r="T197" i="2" s="1"/>
  <c r="R198" i="2"/>
  <c r="R197" i="2"/>
  <c r="P198" i="2"/>
  <c r="P197" i="2" s="1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2" i="2"/>
  <c r="BH92" i="2"/>
  <c r="BG92" i="2"/>
  <c r="BF92" i="2"/>
  <c r="T92" i="2"/>
  <c r="T91" i="2" s="1"/>
  <c r="T90" i="2" s="1"/>
  <c r="R92" i="2"/>
  <c r="R91" i="2" s="1"/>
  <c r="R90" i="2" s="1"/>
  <c r="P92" i="2"/>
  <c r="P91" i="2" s="1"/>
  <c r="P90" i="2" s="1"/>
  <c r="J86" i="2"/>
  <c r="J85" i="2"/>
  <c r="F85" i="2"/>
  <c r="F83" i="2"/>
  <c r="E81" i="2"/>
  <c r="J55" i="2"/>
  <c r="J54" i="2"/>
  <c r="F54" i="2"/>
  <c r="F52" i="2"/>
  <c r="E50" i="2"/>
  <c r="J18" i="2"/>
  <c r="E18" i="2"/>
  <c r="F55" i="2"/>
  <c r="J17" i="2"/>
  <c r="J12" i="2"/>
  <c r="J52" i="2"/>
  <c r="E7" i="2"/>
  <c r="E79" i="2" s="1"/>
  <c r="L50" i="1"/>
  <c r="AM50" i="1"/>
  <c r="AM49" i="1"/>
  <c r="L49" i="1"/>
  <c r="AM47" i="1"/>
  <c r="L47" i="1"/>
  <c r="L45" i="1"/>
  <c r="L44" i="1"/>
  <c r="BK154" i="2"/>
  <c r="BK125" i="2"/>
  <c r="BK171" i="2"/>
  <c r="BK140" i="2"/>
  <c r="BK105" i="2"/>
  <c r="BK170" i="2"/>
  <c r="BK111" i="2"/>
  <c r="J156" i="2"/>
  <c r="J168" i="2"/>
  <c r="J139" i="2"/>
  <c r="AS54" i="1"/>
  <c r="BK146" i="2"/>
  <c r="BK122" i="2"/>
  <c r="J176" i="2"/>
  <c r="BK126" i="2"/>
  <c r="J198" i="2"/>
  <c r="BK151" i="2"/>
  <c r="BK102" i="2"/>
  <c r="J148" i="2"/>
  <c r="BK132" i="2"/>
  <c r="J186" i="2"/>
  <c r="J151" i="2"/>
  <c r="BK134" i="2"/>
  <c r="J123" i="2"/>
  <c r="J101" i="2"/>
  <c r="J184" i="2"/>
  <c r="BK158" i="2"/>
  <c r="BK101" i="2"/>
  <c r="BK178" i="2"/>
  <c r="J154" i="2"/>
  <c r="BK120" i="2"/>
  <c r="J138" i="2"/>
  <c r="J98" i="2"/>
  <c r="J140" i="2"/>
  <c r="BK144" i="2"/>
  <c r="J96" i="2"/>
  <c r="J180" i="2"/>
  <c r="J135" i="2"/>
  <c r="J110" i="2"/>
  <c r="J164" i="2"/>
  <c r="J194" i="2"/>
  <c r="BK116" i="2"/>
  <c r="J153" i="2"/>
  <c r="BK133" i="2"/>
  <c r="J178" i="2"/>
  <c r="J136" i="2"/>
  <c r="J111" i="2"/>
  <c r="J117" i="2"/>
  <c r="J158" i="2"/>
  <c r="BK181" i="2"/>
  <c r="BK142" i="2"/>
  <c r="BK107" i="2"/>
  <c r="J173" i="2"/>
  <c r="BK148" i="2"/>
  <c r="J131" i="2"/>
  <c r="BK113" i="2"/>
  <c r="J188" i="2"/>
  <c r="J162" i="2"/>
  <c r="J116" i="2"/>
  <c r="BK184" i="2"/>
  <c r="J134" i="2"/>
  <c r="J177" i="2"/>
  <c r="J190" i="2"/>
  <c r="BK131" i="2"/>
  <c r="BK176" i="2"/>
  <c r="BK108" i="2"/>
  <c r="BK162" i="2"/>
  <c r="J125" i="2"/>
  <c r="BK194" i="2"/>
  <c r="J119" i="2"/>
  <c r="J170" i="2"/>
  <c r="BK188" i="2"/>
  <c r="J102" i="2"/>
  <c r="J166" i="2"/>
  <c r="J133" i="2"/>
  <c r="BK186" i="2"/>
  <c r="J160" i="2"/>
  <c r="BK192" i="2"/>
  <c r="J132" i="2"/>
  <c r="BK160" i="2"/>
  <c r="BK110" i="2"/>
  <c r="BK198" i="2"/>
  <c r="BK156" i="2"/>
  <c r="BK139" i="2"/>
  <c r="J120" i="2"/>
  <c r="J99" i="2"/>
  <c r="J174" i="2"/>
  <c r="BK123" i="2"/>
  <c r="J196" i="2"/>
  <c r="BK168" i="2"/>
  <c r="BK104" i="2"/>
  <c r="BK114" i="2"/>
  <c r="BK164" i="2"/>
  <c r="J105" i="2"/>
  <c r="BK150" i="2"/>
  <c r="BK138" i="2"/>
  <c r="BK196" i="2"/>
  <c r="J147" i="2"/>
  <c r="J129" i="2"/>
  <c r="BK119" i="2"/>
  <c r="BK98" i="2"/>
  <c r="J181" i="2"/>
  <c r="J127" i="2"/>
  <c r="BK180" i="2"/>
  <c r="BK135" i="2"/>
  <c r="BK99" i="2"/>
  <c r="BK147" i="2"/>
  <c r="J114" i="2"/>
  <c r="BK190" i="2"/>
  <c r="J150" i="2"/>
  <c r="J126" i="2"/>
  <c r="J107" i="2"/>
  <c r="BK166" i="2"/>
  <c r="J104" i="2"/>
  <c r="J171" i="2"/>
  <c r="BK117" i="2"/>
  <c r="BK174" i="2"/>
  <c r="J146" i="2"/>
  <c r="BK136" i="2"/>
  <c r="J92" i="2"/>
  <c r="J192" i="2"/>
  <c r="J167" i="2"/>
  <c r="J142" i="2"/>
  <c r="BK127" i="2"/>
  <c r="J108" i="2"/>
  <c r="BK96" i="2"/>
  <c r="BK167" i="2"/>
  <c r="BK129" i="2"/>
  <c r="BK92" i="2"/>
  <c r="BK173" i="2"/>
  <c r="J144" i="2"/>
  <c r="J113" i="2"/>
  <c r="J122" i="2"/>
  <c r="BK177" i="2"/>
  <c r="BK153" i="2"/>
  <c r="T95" i="2" l="1"/>
  <c r="P163" i="2"/>
  <c r="P94" i="2" s="1"/>
  <c r="BK183" i="2"/>
  <c r="T183" i="2"/>
  <c r="R187" i="2"/>
  <c r="BK95" i="2"/>
  <c r="BK163" i="2"/>
  <c r="BK94" i="2" s="1"/>
  <c r="J94" i="2" s="1"/>
  <c r="J62" i="2" s="1"/>
  <c r="P183" i="2"/>
  <c r="BK191" i="2"/>
  <c r="J191" i="2"/>
  <c r="J68" i="2"/>
  <c r="R191" i="2"/>
  <c r="P95" i="2"/>
  <c r="T163" i="2"/>
  <c r="R183" i="2"/>
  <c r="R182" i="2"/>
  <c r="T187" i="2"/>
  <c r="T191" i="2"/>
  <c r="R95" i="2"/>
  <c r="R163" i="2"/>
  <c r="R94" i="2" s="1"/>
  <c r="R89" i="2" s="1"/>
  <c r="BK187" i="2"/>
  <c r="J187" i="2"/>
  <c r="J67" i="2"/>
  <c r="P187" i="2"/>
  <c r="P191" i="2"/>
  <c r="BK91" i="2"/>
  <c r="BK90" i="2" s="1"/>
  <c r="J90" i="2" s="1"/>
  <c r="J60" i="2" s="1"/>
  <c r="BK197" i="2"/>
  <c r="J197" i="2"/>
  <c r="J69" i="2"/>
  <c r="E48" i="2"/>
  <c r="J83" i="2"/>
  <c r="BE96" i="2"/>
  <c r="BE110" i="2"/>
  <c r="BE123" i="2"/>
  <c r="BE125" i="2"/>
  <c r="BE127" i="2"/>
  <c r="BE133" i="2"/>
  <c r="BE138" i="2"/>
  <c r="BE142" i="2"/>
  <c r="BE147" i="2"/>
  <c r="BE160" i="2"/>
  <c r="BE166" i="2"/>
  <c r="BE173" i="2"/>
  <c r="BE174" i="2"/>
  <c r="BE176" i="2"/>
  <c r="BE184" i="2"/>
  <c r="BE186" i="2"/>
  <c r="BE102" i="2"/>
  <c r="BE105" i="2"/>
  <c r="BE108" i="2"/>
  <c r="BE119" i="2"/>
  <c r="BE131" i="2"/>
  <c r="BE132" i="2"/>
  <c r="BE135" i="2"/>
  <c r="BE140" i="2"/>
  <c r="BE144" i="2"/>
  <c r="BE146" i="2"/>
  <c r="BE148" i="2"/>
  <c r="BE150" i="2"/>
  <c r="BE151" i="2"/>
  <c r="BE153" i="2"/>
  <c r="BE167" i="2"/>
  <c r="BE171" i="2"/>
  <c r="BE178" i="2"/>
  <c r="BE180" i="2"/>
  <c r="BE190" i="2"/>
  <c r="BE196" i="2"/>
  <c r="F86" i="2"/>
  <c r="BE92" i="2"/>
  <c r="BE101" i="2"/>
  <c r="BE116" i="2"/>
  <c r="BE136" i="2"/>
  <c r="BE158" i="2"/>
  <c r="BE168" i="2"/>
  <c r="BE181" i="2"/>
  <c r="BE188" i="2"/>
  <c r="BE198" i="2"/>
  <c r="BE98" i="2"/>
  <c r="BE99" i="2"/>
  <c r="BE104" i="2"/>
  <c r="BE107" i="2"/>
  <c r="BE111" i="2"/>
  <c r="BE113" i="2"/>
  <c r="BE114" i="2"/>
  <c r="BE117" i="2"/>
  <c r="BE120" i="2"/>
  <c r="BE122" i="2"/>
  <c r="BE126" i="2"/>
  <c r="BE129" i="2"/>
  <c r="BE134" i="2"/>
  <c r="BE139" i="2"/>
  <c r="BE154" i="2"/>
  <c r="BE156" i="2"/>
  <c r="BE162" i="2"/>
  <c r="BE164" i="2"/>
  <c r="BE170" i="2"/>
  <c r="BE177" i="2"/>
  <c r="BE192" i="2"/>
  <c r="BE194" i="2"/>
  <c r="F37" i="2"/>
  <c r="BD55" i="1"/>
  <c r="BD54" i="1" s="1"/>
  <c r="W33" i="1" s="1"/>
  <c r="F35" i="2"/>
  <c r="BB55" i="1"/>
  <c r="BB54" i="1"/>
  <c r="W31" i="1"/>
  <c r="F36" i="2"/>
  <c r="BC55" i="1" s="1"/>
  <c r="BC54" i="1" s="1"/>
  <c r="W32" i="1" s="1"/>
  <c r="F34" i="2"/>
  <c r="BA55" i="1"/>
  <c r="BA54" i="1" s="1"/>
  <c r="W30" i="1" s="1"/>
  <c r="J34" i="2"/>
  <c r="AW55" i="1"/>
  <c r="J163" i="2" l="1"/>
  <c r="J64" i="2" s="1"/>
  <c r="P182" i="2"/>
  <c r="P89" i="2"/>
  <c r="AU55" i="1"/>
  <c r="AU54" i="1" s="1"/>
  <c r="T182" i="2"/>
  <c r="BK182" i="2"/>
  <c r="BK89" i="2" s="1"/>
  <c r="J89" i="2" s="1"/>
  <c r="J30" i="2" s="1"/>
  <c r="AG55" i="1" s="1"/>
  <c r="AG54" i="1" s="1"/>
  <c r="AK26" i="1" s="1"/>
  <c r="J182" i="2"/>
  <c r="J65" i="2"/>
  <c r="T94" i="2"/>
  <c r="T89" i="2"/>
  <c r="J91" i="2"/>
  <c r="J61" i="2"/>
  <c r="J183" i="2"/>
  <c r="J66" i="2"/>
  <c r="J95" i="2"/>
  <c r="J63" i="2"/>
  <c r="AY54" i="1"/>
  <c r="F33" i="2"/>
  <c r="AZ55" i="1"/>
  <c r="AZ54" i="1"/>
  <c r="AV54" i="1" s="1"/>
  <c r="AK29" i="1" s="1"/>
  <c r="J33" i="2"/>
  <c r="AV55" i="1"/>
  <c r="AT55" i="1"/>
  <c r="AW54" i="1"/>
  <c r="AK30" i="1" s="1"/>
  <c r="AX54" i="1"/>
  <c r="J59" i="2" l="1"/>
  <c r="AK35" i="1"/>
  <c r="J39" i="2"/>
  <c r="AN55" i="1"/>
  <c r="W29" i="1"/>
  <c r="AT54" i="1"/>
  <c r="AN54" i="1" l="1"/>
</calcChain>
</file>

<file path=xl/sharedStrings.xml><?xml version="1.0" encoding="utf-8"?>
<sst xmlns="http://schemas.openxmlformats.org/spreadsheetml/2006/main" count="1938" uniqueCount="630">
  <si>
    <t>Export Komplet</t>
  </si>
  <si>
    <t>VZ</t>
  </si>
  <si>
    <t>2.0</t>
  </si>
  <si>
    <t/>
  </si>
  <si>
    <t>False</t>
  </si>
  <si>
    <t>{533010a6-f175-4272-9409-389e4fe51d8b}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</si>
  <si>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</si>
  <si>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</si>
  <si>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</si>
  <si>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</si>
  <si>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</si>
  <si>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</si>
  <si>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</si>
  <si>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</si>
  <si>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</si>
  <si>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</si>
  <si>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</si>
  <si>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</si>
  <si>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a modernizace kanceláře děkana</t>
  </si>
  <si>
    <t>KSO:</t>
  </si>
  <si>
    <t>CC-CZ:</t>
  </si>
  <si>
    <t>Místo:</t>
  </si>
  <si>
    <t xml:space="preserve"> </t>
  </si>
  <si>
    <t>Datum:</t>
  </si>
  <si>
    <t>26. 2. 2025</t>
  </si>
  <si>
    <t>Zadavatel:</t>
  </si>
  <si>
    <t>IČ:</t>
  </si>
  <si>
    <t>DIČ:</t>
  </si>
  <si>
    <t>Účastník:</t>
  </si>
  <si>
    <t>Vyplň údaj</t>
  </si>
  <si>
    <t>Projektant:</t>
  </si>
  <si>
    <t>Jiří Kupczyn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</si>
  <si>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</si>
  <si>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</si>
  <si>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</si>
  <si>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</si>
  <si>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</si>
  <si>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</si>
  <si>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</si>
  <si>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</si>
  <si>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</si>
  <si>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</si>
  <si>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</si>
  <si>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</si>
  <si>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</si>
  <si>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</si>
  <si>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</si>
  <si>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</si>
  <si>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</si>
  <si>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</si>
  <si>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</si>
  <si>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</si>
  <si>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</si>
  <si>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</si>
  <si>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</si>
  <si>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</si>
  <si>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</si>
  <si>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</si>
  <si>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</si>
  <si>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</si>
  <si>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</si>
  <si>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</si>
  <si>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</si>
  <si>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</si>
  <si>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</si>
  <si>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</si>
  <si>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</si>
  <si>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</si>
  <si>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</si>
  <si>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</si>
  <si>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</si>
  <si>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</si>
  <si>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</si>
  <si>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</si>
  <si>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</si>
  <si>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</si>
  <si>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elektroinstalace</t>
  </si>
  <si>
    <t>STA</t>
  </si>
  <si>
    <t>1</t>
  </si>
  <si>
    <t>{d7d68647-17c0-47fd-a46d-f1457e0161f0}</t>
  </si>
  <si>
    <t>2</t>
  </si>
  <si>
    <t>KRYCÍ LIST SOUPISU PRACÍ</t>
  </si>
  <si>
    <t>Objekt:</t>
  </si>
  <si>
    <t>01 - elektroinstalace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</si>
  <si>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</si>
  <si>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</si>
  <si>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</si>
  <si>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</si>
  <si>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</si>
  <si>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</si>
  <si>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</si>
  <si>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</si>
  <si>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</si>
  <si>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</si>
  <si>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</si>
  <si>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</si>
  <si>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</si>
  <si>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</si>
  <si>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</si>
  <si>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</si>
  <si>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</si>
  <si>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</si>
  <si>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</si>
  <si>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</si>
  <si>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</si>
  <si>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</si>
  <si>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</si>
  <si>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</si>
  <si>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</si>
  <si>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</si>
  <si>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</si>
  <si>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</si>
  <si>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</si>
  <si>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</si>
  <si>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</si>
  <si>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</si>
  <si>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</si>
  <si>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632451411</t>
  </si>
  <si>
    <t>Doplnění cementového potěru na mazaninách a betonových podkladech (s dodáním hmot), hlazeného dřevěným nebo ocelovým hladítkem, plochy jednotlivě do 1 m2 a tl. do 10 mm</t>
  </si>
  <si>
    <t>m2</t>
  </si>
  <si>
    <t>CS ÚRS 2025 01</t>
  </si>
  <si>
    <t>4</t>
  </si>
  <si>
    <t>-1449061990</t>
  </si>
  <si>
    <t>Online PSC</t>
  </si>
  <si>
    <t>https://podminky.urs.cz/item/CS_URS_2025_01/632451411</t>
  </si>
  <si>
    <t>PSV</t>
  </si>
  <si>
    <t>Práce a dodávky PSV</t>
  </si>
  <si>
    <t>741</t>
  </si>
  <si>
    <t>Elektroinstalace - silnoproud</t>
  </si>
  <si>
    <t>741110061</t>
  </si>
  <si>
    <t>Montáž trubek elektroinstalačních s nasunutím nebo našroubováním do krabic plastových ohebných, uložených pod omítku, vnější Ø přes 11 do 23 mm</t>
  </si>
  <si>
    <t>m</t>
  </si>
  <si>
    <t>16</t>
  </si>
  <si>
    <t>765957123</t>
  </si>
  <si>
    <t>https://podminky.urs.cz/item/CS_URS_2025_01/741110061</t>
  </si>
  <si>
    <t>3</t>
  </si>
  <si>
    <t>M</t>
  </si>
  <si>
    <t>34571384</t>
  </si>
  <si>
    <t>trubka elektroinstalační plastová bezhalogenová ohebná lehce odolná D 18,5/25mm poloměr ohybu &gt;100mm</t>
  </si>
  <si>
    <t>32</t>
  </si>
  <si>
    <t>1014089743</t>
  </si>
  <si>
    <t>741110053</t>
  </si>
  <si>
    <t>Montáž trubek elektroinstalačních s nasunutím nebo našroubováním do krabic plastových ohebných, uložených volně, vnější Ø přes 35 mm</t>
  </si>
  <si>
    <t>-1048111094</t>
  </si>
  <si>
    <t>https://podminky.urs.cz/item/CS_URS_2025_01/741110053</t>
  </si>
  <si>
    <t>5</t>
  </si>
  <si>
    <t>34571095</t>
  </si>
  <si>
    <t>trubka elektroinstalační tuhá z PVC D 36,6/40 mm, délka 3m</t>
  </si>
  <si>
    <t>1801529048</t>
  </si>
  <si>
    <t>741110511</t>
  </si>
  <si>
    <t>Montáž lišt a kanálků elektroinstalačních se spojkami, ohyby a rohy a s nasunutím do krabic vkládacích s víčkem, šířky do 60 mm</t>
  </si>
  <si>
    <t>-71849177</t>
  </si>
  <si>
    <t>https://podminky.urs.cz/item/CS_URS_2025_01/741110511</t>
  </si>
  <si>
    <t>7</t>
  </si>
  <si>
    <t>34575491</t>
  </si>
  <si>
    <t>žlab kabelový pozinkovaný 2m/ks 50x62</t>
  </si>
  <si>
    <t>1894868721</t>
  </si>
  <si>
    <t>8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</si>
  <si>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</si>
  <si>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</si>
  <si>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kus</t>
  </si>
  <si>
    <t>-697460888</t>
  </si>
  <si>
    <t>https://podminky.urs.cz/item/CS_URS_2025_01/741112001</t>
  </si>
  <si>
    <t>9</t>
  </si>
  <si>
    <t>34571521</t>
  </si>
  <si>
    <t>krabice pod omítku PVC odbočná kruhová D 70mm s víčkem a svorkovnicí</t>
  </si>
  <si>
    <t>1526062947</t>
  </si>
  <si>
    <t>10</t>
  </si>
  <si>
    <t>741112061</t>
  </si>
  <si>
    <t>Montáž krabic elektroinstalačních bez napojení na trubky a lišty, demontáže a montáže víčka a přístroje přístrojových zapuštěných plastových kruhových do zdiva</t>
  </si>
  <si>
    <t>1285309743</t>
  </si>
  <si>
    <t>https://podminky.urs.cz/item/CS_URS_2025_01/741112061</t>
  </si>
  <si>
    <t>11</t>
  </si>
  <si>
    <t>34571451</t>
  </si>
  <si>
    <t>krabice pod omítku PVC přístrojová kruhová D 70mm hluboká</t>
  </si>
  <si>
    <t>-1859410824</t>
  </si>
  <si>
    <t>741122015</t>
  </si>
  <si>
    <t>Montáž kabelů měděných bez ukončení uložených pod omítku plných kulatých (např. CYKY), počtu a průřezu žil 3x1,5 mm2</t>
  </si>
  <si>
    <t>-1494039827</t>
  </si>
  <si>
    <t>https://podminky.urs.cz/item/CS_URS_2025_01/741122015</t>
  </si>
  <si>
    <t>13</t>
  </si>
  <si>
    <t>34111030</t>
  </si>
  <si>
    <t>kabel instalační jádro Cu plné izolace PVC plášť PVC 450/750V (CYKY) 3x1,5mm2</t>
  </si>
  <si>
    <t>1888972193</t>
  </si>
  <si>
    <t>14</t>
  </si>
  <si>
    <t>741122031</t>
  </si>
  <si>
    <t>Montáž kabelů měděných bez ukončení uložených pod omítku plných kulatých (např. CYKY), počtu a průřezu žil 5x1,5 až 2,5 mm2</t>
  </si>
  <si>
    <t>-769688753</t>
  </si>
  <si>
    <t>https://podminky.urs.cz/item/CS_URS_2025_01/741122031</t>
  </si>
  <si>
    <t>15</t>
  </si>
  <si>
    <t>34111090</t>
  </si>
  <si>
    <t>kabel instalační jádro Cu plné izolace PVC plášť PVC 450/750V (CYKY) 5x1,5mm2</t>
  </si>
  <si>
    <t>-1572869441</t>
  </si>
  <si>
    <t>741122016</t>
  </si>
  <si>
    <t>Montáž kabelů měděných bez ukončení uložených pod omítku plných kulatých (např. CYKY), počtu a průřezu žil 3x2,5 až 6 mm2</t>
  </si>
  <si>
    <t>1399966429</t>
  </si>
  <si>
    <t>https://podminky.urs.cz/item/CS_URS_2025_01/741122016</t>
  </si>
  <si>
    <t>17</t>
  </si>
  <si>
    <t>34111036</t>
  </si>
  <si>
    <t>kabel instalační jádro Cu plné izolace PVC plášť PVC 450/750V (CYKY) 3x2,5mm2</t>
  </si>
  <si>
    <t>-392022416</t>
  </si>
  <si>
    <t>18</t>
  </si>
  <si>
    <t>741136051</t>
  </si>
  <si>
    <t>Propojení kabelů nebo vodičů spojkou venkovní teplem smršťovací kabelů silových ohebných bez stínění nebo pláště počtu a průřezu žil 4x1,5 až 6 mm2</t>
  </si>
  <si>
    <t>1248277581</t>
  </si>
  <si>
    <t>https://podminky.urs.cz/item/CS_URS_2025_01/741136051</t>
  </si>
  <si>
    <t>19</t>
  </si>
  <si>
    <t>35436027</t>
  </si>
  <si>
    <t>spojka kabelová smršťovaná přímé do 1kV 91ahsc-6 3-4ž.x1-6mm</t>
  </si>
  <si>
    <t>-1811217483</t>
  </si>
  <si>
    <t>20</t>
  </si>
  <si>
    <t>741310011</t>
  </si>
  <si>
    <t>Montáž spínačů jedno nebo dvoupólových nástěnných se zapojením vodičů, pro prostředí normální ovladačů, řazení 1/0-tlačítkových zapínacích</t>
  </si>
  <si>
    <t>711996266</t>
  </si>
  <si>
    <t>https://podminky.urs.cz/item/CS_URS_2025_01/741310011</t>
  </si>
  <si>
    <t>34535008</t>
  </si>
  <si>
    <t>ovládač zapínací kompletní, zapuštěný, řazení 1/0, šroubové svorky</t>
  </si>
  <si>
    <t>2101680067</t>
  </si>
  <si>
    <t>22</t>
  </si>
  <si>
    <t>34535009</t>
  </si>
  <si>
    <t>ovladač zapínací kompletní, zapuštěný, řazení 1/0S, šroubové svorky</t>
  </si>
  <si>
    <t>342256809</t>
  </si>
  <si>
    <t>23</t>
  </si>
  <si>
    <t>741311875</t>
  </si>
  <si>
    <t>Demontáž spínačů bez zachování funkčnosti (do suti) polozapuštěných nebo zapuštěných, pro prostředí normální do 10 A, připojení šroubové přes 2 svorky do 4 svorek</t>
  </si>
  <si>
    <t>-1209866704</t>
  </si>
  <si>
    <t>https://podminky.urs.cz/item/CS_URS_2025_01/741311875</t>
  </si>
  <si>
    <t>24</t>
  </si>
  <si>
    <t>741313002</t>
  </si>
  <si>
    <t>Montáž zásuvek domovních se zapojením vodičů bezšroubové připojení polozapuštěných nebo zapuštěných 10/16 A, provedení 2P + PE dvojí zapojení pro průběžnou montáž</t>
  </si>
  <si>
    <t>1644198880</t>
  </si>
  <si>
    <t>https://podminky.urs.cz/item/CS_URS_2025_01/741313002</t>
  </si>
  <si>
    <t>25</t>
  </si>
  <si>
    <t>34555243</t>
  </si>
  <si>
    <t>zásuvka zapuštěná dvojnásobná, šikmá, s clonkami, šroubové svorky</t>
  </si>
  <si>
    <t>135691670</t>
  </si>
  <si>
    <t>26</t>
  </si>
  <si>
    <t>34555202</t>
  </si>
  <si>
    <t>zásuvka zapuštěná jednonásobná chráněná, šroubové svorky</t>
  </si>
  <si>
    <t>-2036573131</t>
  </si>
  <si>
    <t>27</t>
  </si>
  <si>
    <t>34555004</t>
  </si>
  <si>
    <t>zásuvka datová dvojnásobná kompletní s rámečkem, RJ45, Kat. 6 UTP, svorky IDC</t>
  </si>
  <si>
    <t>-872492714</t>
  </si>
  <si>
    <t>28</t>
  </si>
  <si>
    <t>37451003</t>
  </si>
  <si>
    <t>zásuvka komunikační přímá HDMI (0230-0-0432)</t>
  </si>
  <si>
    <t>765829668</t>
  </si>
  <si>
    <t>29</t>
  </si>
  <si>
    <t>34555010</t>
  </si>
  <si>
    <t>zásuvka koncová TV kompletní přístroj s rámečkem, IEC samec, 1bB</t>
  </si>
  <si>
    <t>1710797708</t>
  </si>
  <si>
    <t>30</t>
  </si>
  <si>
    <t>741313033</t>
  </si>
  <si>
    <t>Montáž zásuvek domovních se zapojením vodičů šroubové připojení vestavných 10 popř. 16 A bez odvrtání profilovaného otvoru, provedení 2P + PE s víčkem</t>
  </si>
  <si>
    <t>-253861889</t>
  </si>
  <si>
    <t>https://podminky.urs.cz/item/CS_URS_2025_01/741313033</t>
  </si>
  <si>
    <t>31</t>
  </si>
  <si>
    <t>11.134.1R1</t>
  </si>
  <si>
    <t xml:space="preserve">Box zásuvkový výklopný panel, 3x 230V, 1x USB, 1x RJ45_x000D_
</t>
  </si>
  <si>
    <t>2115004649</t>
  </si>
  <si>
    <t>11.134.1R2</t>
  </si>
  <si>
    <t xml:space="preserve">Box zásuvkový výklopný panel, 2x 230V, 1x USB, 1x RJ45m 1x HDMI_x000D_
</t>
  </si>
  <si>
    <t>-1437264369</t>
  </si>
  <si>
    <t>33</t>
  </si>
  <si>
    <t>741315825</t>
  </si>
  <si>
    <t>Demontáž zásuvek bez zachování funkčnosti (do suti) domovních polozapuštěných nebo zapuštěných, pro prostředí normální do 16 A, připojení šroubové 2P+PE pro průběžnou montáž</t>
  </si>
  <si>
    <t>326676927</t>
  </si>
  <si>
    <t>https://podminky.urs.cz/item/CS_URS_2025_01/741315825</t>
  </si>
  <si>
    <t>34</t>
  </si>
  <si>
    <t>741371823</t>
  </si>
  <si>
    <t>Demontáž svítidel bez zachování funkčnosti (do suti) interiérových modulového systému zářivkových, délky přes 1100 mm</t>
  </si>
  <si>
    <t>1375851413</t>
  </si>
  <si>
    <t>https://podminky.urs.cz/item/CS_URS_2025_01/741371823</t>
  </si>
  <si>
    <t>35</t>
  </si>
  <si>
    <t>741372042</t>
  </si>
  <si>
    <t>Montáž svítidel s integrovaným zdrojem LED se zapojením vodičů interiérových přisazených stropních páskových lištových</t>
  </si>
  <si>
    <t>-821695046</t>
  </si>
  <si>
    <t>https://podminky.urs.cz/item/CS_URS_2025_01/741372042</t>
  </si>
  <si>
    <t>36</t>
  </si>
  <si>
    <t>34774012</t>
  </si>
  <si>
    <t>LED pásek 12V do 10W/m</t>
  </si>
  <si>
    <t>-1267623510</t>
  </si>
  <si>
    <t>37</t>
  </si>
  <si>
    <t>34825025</t>
  </si>
  <si>
    <t>ALU profil rovný přisazený mléčný difuzor dl 1m na 1 pásek</t>
  </si>
  <si>
    <t>-775170772</t>
  </si>
  <si>
    <t>38</t>
  </si>
  <si>
    <t>741372022</t>
  </si>
  <si>
    <t>Montáž svítidel s integrovaným zdrojem LED se zapojením vodičů interiérových přisazených nástěnných hranatých nebo kruhových, plochy přes 0,09 do 0,36 m2</t>
  </si>
  <si>
    <t>751171990</t>
  </si>
  <si>
    <t>https://podminky.urs.cz/item/CS_URS_2025_01/741372022</t>
  </si>
  <si>
    <t>39</t>
  </si>
  <si>
    <t>3482501R1</t>
  </si>
  <si>
    <t>svítidlo přisazené stropní panelové čtvercové/obdélníkové 0,09-0,36m2 4160lm, 26W, 600x600, dle technické specifikace</t>
  </si>
  <si>
    <t>1252623437</t>
  </si>
  <si>
    <t>40</t>
  </si>
  <si>
    <t>741372072</t>
  </si>
  <si>
    <t>Montáž svítidel s integrovaným zdrojem LED se zapojením vodičů interiérových závěsných hranatých nebo kruhových plochy do 0,09 m2</t>
  </si>
  <si>
    <t>844789101</t>
  </si>
  <si>
    <t>https://podminky.urs.cz/item/CS_URS_2025_01/741372072</t>
  </si>
  <si>
    <t>41</t>
  </si>
  <si>
    <t>3482510R1</t>
  </si>
  <si>
    <t>svítidlo interiérové závěsné, v hranetém obdélnikovém tvaru, IP20 28W, černé, dle technické specifikace</t>
  </si>
  <si>
    <t>-1231579801</t>
  </si>
  <si>
    <t>42</t>
  </si>
  <si>
    <t>741810002</t>
  </si>
  <si>
    <t>Zkoušky a prohlídky elektrických rozvodů a zařízení celková prohlídka a vyhotovení revizní zprávy pro objem montážních prací přes 100 do 500 tis. Kč</t>
  </si>
  <si>
    <t>732428880</t>
  </si>
  <si>
    <t>https://podminky.urs.cz/item/CS_URS_2025_01/741810002</t>
  </si>
  <si>
    <t>43</t>
  </si>
  <si>
    <t>741812011</t>
  </si>
  <si>
    <t>Zkoušky vodičů a kabelů izolační kabelu silového do 1 kV, počtu a průřezu žil do 4x 25 mm2</t>
  </si>
  <si>
    <t>441133959</t>
  </si>
  <si>
    <t>https://podminky.urs.cz/item/CS_URS_2025_01/741812011</t>
  </si>
  <si>
    <t>44</t>
  </si>
  <si>
    <t>741820101</t>
  </si>
  <si>
    <t>Měření osvětlovacího zařízení izolačního stavu svítidel na pracovišti do. 200 ks svítidel</t>
  </si>
  <si>
    <t>soubor</t>
  </si>
  <si>
    <t>-2138167150</t>
  </si>
  <si>
    <t>https://podminky.urs.cz/item/CS_URS_2025_01/741820101</t>
  </si>
  <si>
    <t>45</t>
  </si>
  <si>
    <t>741820102</t>
  </si>
  <si>
    <t>Měření osvětlovacího zařízení intenzity osvětlení na pracovišti do 50 svítidel</t>
  </si>
  <si>
    <t>2041367305</t>
  </si>
  <si>
    <t>https://podminky.urs.cz/item/CS_URS_2025_01/741820102</t>
  </si>
  <si>
    <t>46</t>
  </si>
  <si>
    <t>D2</t>
  </si>
  <si>
    <t>Podružný a spojovací materiál</t>
  </si>
  <si>
    <t>sada</t>
  </si>
  <si>
    <t>-622828068</t>
  </si>
  <si>
    <t>742</t>
  </si>
  <si>
    <t>Elektroinstalace - slaboproud</t>
  </si>
  <si>
    <t>47</t>
  </si>
  <si>
    <t>742110202</t>
  </si>
  <si>
    <t>Montáž podlahových krabic montovaných do mazaniny</t>
  </si>
  <si>
    <t>447045078</t>
  </si>
  <si>
    <t>https://podminky.urs.cz/item/CS_URS_2025_01/742110202</t>
  </si>
  <si>
    <t>48</t>
  </si>
  <si>
    <t>34571661R1</t>
  </si>
  <si>
    <t>Podlahová krabice, zásuvka 2x 250V/16A (zásuvka bílá), 4x RJ45 cat.6, barva boxu grafitová, s pouzdrem pro lité podlahy</t>
  </si>
  <si>
    <t>-1672115774</t>
  </si>
  <si>
    <t>49</t>
  </si>
  <si>
    <t>34571661R2</t>
  </si>
  <si>
    <t>Podlahová krabice, zásuvka 2x 250V/16A (zásuvka bílá), 4x RJ45 cat.6, 1x HDMI,  barva boxu grafitová, s pouzdrem pro lité podlahy</t>
  </si>
  <si>
    <t>567530186</t>
  </si>
  <si>
    <t>50</t>
  </si>
  <si>
    <t>742124002</t>
  </si>
  <si>
    <t>Montáž kabelů datových FTP, UTP, STP pro vnitřní rozvody do trubky</t>
  </si>
  <si>
    <t>-284775028</t>
  </si>
  <si>
    <t>https://podminky.urs.cz/item/CS_URS_2025_01/742124002</t>
  </si>
  <si>
    <t>51</t>
  </si>
  <si>
    <t>34121263</t>
  </si>
  <si>
    <t>kabel datový jádro Cu plné plášť PVC (U/UTP) kategorie 6</t>
  </si>
  <si>
    <t>-1444819850</t>
  </si>
  <si>
    <t>52</t>
  </si>
  <si>
    <t>742124005</t>
  </si>
  <si>
    <t>Montáž kabelů datových FTP, UTP, STP ukončení kabelu konektorem</t>
  </si>
  <si>
    <t>-189721117</t>
  </si>
  <si>
    <t>https://podminky.urs.cz/item/CS_URS_2025_01/742124005</t>
  </si>
  <si>
    <t>53</t>
  </si>
  <si>
    <t>37459025</t>
  </si>
  <si>
    <t>konektor na drát/lanko s vložkou RJ45 FTP Cat6 stíněný</t>
  </si>
  <si>
    <t>1157511533</t>
  </si>
  <si>
    <t>54</t>
  </si>
  <si>
    <t>742330012</t>
  </si>
  <si>
    <t>Montáž strukturované kabeláže zařízení do rozvaděče switche, UPS, DVR, server bez nastavení</t>
  </si>
  <si>
    <t>1670848756</t>
  </si>
  <si>
    <t>https://podminky.urs.cz/item/CS_URS_2025_01/742330012</t>
  </si>
  <si>
    <t>55</t>
  </si>
  <si>
    <t>35712086</t>
  </si>
  <si>
    <t>switch 6 portů 4x 100Mbps PoE 2x 100Mbps bez PoE 60W</t>
  </si>
  <si>
    <t>-426795378</t>
  </si>
  <si>
    <t>56</t>
  </si>
  <si>
    <t>3571208R1</t>
  </si>
  <si>
    <t>switch HDMI 3in1</t>
  </si>
  <si>
    <t>1775536837</t>
  </si>
  <si>
    <t>57</t>
  </si>
  <si>
    <t>742430031</t>
  </si>
  <si>
    <t>Montáž audiovizuální techniky kabelu HDMI protažením a se zakončením v zásuvce nebo krabici</t>
  </si>
  <si>
    <t>-1962327154</t>
  </si>
  <si>
    <t>https://podminky.urs.cz/item/CS_URS_2025_01/742430031</t>
  </si>
  <si>
    <t>58</t>
  </si>
  <si>
    <t>34199012</t>
  </si>
  <si>
    <t>kabel propojovací HDMI 1.4 M/M podpora Ethernetu a 4K délka 15m</t>
  </si>
  <si>
    <t>1936005762</t>
  </si>
  <si>
    <t>59</t>
  </si>
  <si>
    <t>34199007</t>
  </si>
  <si>
    <t>kabel propojovací HDMI 2.0 High Speed podpora Ethernetu a 4K délka 2m</t>
  </si>
  <si>
    <t>1186735160</t>
  </si>
  <si>
    <t>Práce a dodávky M</t>
  </si>
  <si>
    <t>21-M</t>
  </si>
  <si>
    <t>Elektromontáže</t>
  </si>
  <si>
    <t>60</t>
  </si>
  <si>
    <t>210100096</t>
  </si>
  <si>
    <t>Ukončení vodičů izolovaných s označením a zapojením na svorkovnici s otevřením a uzavřením krytu průřezu žíly do 2,5 mm2</t>
  </si>
  <si>
    <t>972443389</t>
  </si>
  <si>
    <t>https://podminky.urs.cz/item/CS_URS_2025_01/210100096</t>
  </si>
  <si>
    <t>61</t>
  </si>
  <si>
    <t>34562695</t>
  </si>
  <si>
    <t>svorkovnice krabicová bezšroubová jednopólová pro 4 vodiče 0,5-2,5mm2, 400V 24A</t>
  </si>
  <si>
    <t>1550429731</t>
  </si>
  <si>
    <t>22-M</t>
  </si>
  <si>
    <t>Montáže technologických zařízení pro dopravní stavby</t>
  </si>
  <si>
    <t>62</t>
  </si>
  <si>
    <t>220410001</t>
  </si>
  <si>
    <t>Montáž transformátoru síťového do 500 VA se zapojením a přezkoušením</t>
  </si>
  <si>
    <t>64</t>
  </si>
  <si>
    <t>1241806629</t>
  </si>
  <si>
    <t>https://podminky.urs.cz/item/CS_URS_2025_01/220410001</t>
  </si>
  <si>
    <t>63</t>
  </si>
  <si>
    <t>34825032</t>
  </si>
  <si>
    <t>LED driver 12V 50-100W</t>
  </si>
  <si>
    <t>256</t>
  </si>
  <si>
    <t>2003953239</t>
  </si>
  <si>
    <t>46-M</t>
  </si>
  <si>
    <t>Zemní práce při extr.mont.pracích</t>
  </si>
  <si>
    <t>468071111</t>
  </si>
  <si>
    <t>Bourání podlah a mazanin betonových tloušťky do 15 cm</t>
  </si>
  <si>
    <t>-1424234425</t>
  </si>
  <si>
    <t>https://podminky.urs.cz/item/CS_URS_2025_01/468071111</t>
  </si>
  <si>
    <t>65</t>
  </si>
  <si>
    <t>468101411</t>
  </si>
  <si>
    <t>Vysekání rýh pro montáž trubek a kabelů v cihelných zdech hloubky do 3 cm a šířky do 3 cm</t>
  </si>
  <si>
    <t>-1673447603</t>
  </si>
  <si>
    <t>https://podminky.urs.cz/item/CS_URS_2025_01/468101411</t>
  </si>
  <si>
    <t>66</t>
  </si>
  <si>
    <t>9740020001R</t>
  </si>
  <si>
    <t>Úpravy povrchu po drážkování</t>
  </si>
  <si>
    <t>-820061895</t>
  </si>
  <si>
    <t>HZS</t>
  </si>
  <si>
    <t>Hodinové zúčtovací sazby</t>
  </si>
  <si>
    <t>67</t>
  </si>
  <si>
    <t>HZS2232</t>
  </si>
  <si>
    <t>Hodinové zúčtovací sazby profesí PSV provádění stavebních instalací elektrikář odborný</t>
  </si>
  <si>
    <t>hod</t>
  </si>
  <si>
    <t>512</t>
  </si>
  <si>
    <t>101313705</t>
  </si>
  <si>
    <t>https://podminky.urs.cz/item/CS_URS_2025_01/HZS2232</t>
  </si>
  <si>
    <t>P</t>
  </si>
  <si>
    <t>Poznámka k položce:_x000D_
Zjišťování stávajícího stavu, vypínání, přepojování na stávající stav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</si>
  <si>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</si>
  <si>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</si>
  <si>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</si>
  <si>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</si>
  <si>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</si>
  <si>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</si>
  <si>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</si>
  <si>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</si>
  <si>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</si>
  <si>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</si>
  <si>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</si>
  <si>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</si>
  <si>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</si>
  <si>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</si>
  <si>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</si>
  <si>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</si>
  <si>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</si>
  <si>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</si>
  <si>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</si>
  <si>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</si>
  <si>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</si>
  <si>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</si>
  <si>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</si>
  <si>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</si>
  <si>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</si>
  <si>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</si>
  <si>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</si>
  <si>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</si>
  <si>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</si>
  <si>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</si>
  <si>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</si>
  <si>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</si>
  <si>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</si>
  <si>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</si>
  <si>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</si>
  <si>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</si>
  <si>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</si>
  <si>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</si>
  <si>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</si>
  <si>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</si>
  <si>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</si>
  <si>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</si>
  <si>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</si>
  <si>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</si>
  <si>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</si>
  <si>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</si>
  <si>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</si>
  <si>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</si>
  <si>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</si>
  <si>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</si>
  <si>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</si>
  <si>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</si>
  <si>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</si>
  <si>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</si>
  <si>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</si>
  <si>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</si>
  <si>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</si>
  <si>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</si>
  <si>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</si>
  <si>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</si>
  <si>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</si>
  <si>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</si>
  <si>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</si>
  <si>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</si>
  <si>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</si>
  <si>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</si>
  <si>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</si>
  <si>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</si>
  <si>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</si>
  <si>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</si>
  <si>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</si>
  <si>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</si>
  <si>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</si>
  <si>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</si>
  <si>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</si>
  <si>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</si>
  <si>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</si>
  <si>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</si>
  <si>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</si>
  <si>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</si>
  <si>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</si>
  <si>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</si>
  <si>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</si>
  <si>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</si>
  <si>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</si>
  <si>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</si>
  <si>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</si>
  <si>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</si>
  <si>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</si>
  <si>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</si>
  <si>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</si>
  <si>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</si>
  <si>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</si>
  <si>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</si>
  <si>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</si>
  <si>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</si>
  <si>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</si>
  <si>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</si>
  <si>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</si>
  <si>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</si>
  <si>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</si>
  <si>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</si>
  <si>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</si>
  <si>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</si>
  <si>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</si>
  <si>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</si>
  <si>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</si>
  <si>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</si>
  <si>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</si>
  <si>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</si>
  <si>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</si>
  <si>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</si>
  <si>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</si>
  <si>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</si>
  <si>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</si>
  <si>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</si>
  <si>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</si>
  <si>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</si>
  <si>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</si>
  <si>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</si>
  <si>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</si>
  <si>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</si>
  <si>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</si>
  <si>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</si>
  <si>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</si>
  <si>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</si>
  <si>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</si>
  <si>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</si>
  <si>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</si>
  <si>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</si>
  <si>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</si>
  <si>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</si>
  <si>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</si>
  <si>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</si>
  <si>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</si>
  <si>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</si>
  <si>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</si>
  <si>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</si>
  <si>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</si>
  <si>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</si>
  <si>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</si>
  <si>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</si>
  <si>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</si>
  <si>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</si>
  <si>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</si>
  <si>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</si>
  <si>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</si>
  <si>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</si>
  <si>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</si>
  <si>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</si>
  <si>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</si>
  <si>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</si>
  <si>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</si>
  <si>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</si>
  <si>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</si>
  <si>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</si>
  <si>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</si>
  <si>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</si>
  <si>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</si>
  <si>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</si>
  <si>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</si>
  <si>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</si>
  <si>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</si>
  <si>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</si>
  <si>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</si>
  <si>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</si>
  <si>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</si>
  <si>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</si>
  <si>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</si>
  <si>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</si>
  <si>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</si>
  <si>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</si>
  <si>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</si>
  <si>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</si>
  <si>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</si>
  <si>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</si>
  <si>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</si>
  <si>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</si>
  <si>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</si>
  <si>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</si>
  <si>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</si>
  <si>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</si>
  <si>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</si>
  <si>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</si>
  <si>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</si>
  <si>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</si>
  <si>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</si>
  <si>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</si>
  <si>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Slezsaká univerzita v Opavě, Na rybníčku 626/1, Předměstí, 74601 Opava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</si>
</sst>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8" fillId="0" borderId="0" xfId="0" applyFont="1" applyProtection="1"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32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1" xfId="0" applyFont="1" applyBorder="1" applyAlignment="1">
      <alignment vertical="top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7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9" fillId="0" borderId="0" xfId="0" applyFont="1" applyAlignment="1" applyProtection="1">
      <alignment horizontal="left" vertical="center"/>
    </xf>
    <xf numFmtId="0" fontId="0" fillId="0" borderId="0" xfId="0" applyProtection="1"/>
    <xf numFmtId="0" fontId="10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0" fillId="4" borderId="0" xfId="0" applyFill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8" xfId="0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0" fillId="4" borderId="8" xfId="0" applyFill="1" applyBorder="1" applyAlignment="1" applyProtection="1">
      <alignment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9" xfId="0" applyFill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 applyProtection="1">
      <alignment horizontal="center" vertical="center"/>
    </xf>
    <xf numFmtId="0" fontId="16" fillId="0" borderId="13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0" fillId="0" borderId="16" xfId="0" applyBorder="1" applyAlignment="1" applyProtection="1">
      <alignment vertical="center"/>
    </xf>
    <xf numFmtId="0" fontId="18" fillId="5" borderId="7" xfId="0" applyFont="1" applyFill="1" applyBorder="1" applyAlignment="1" applyProtection="1">
      <alignment horizontal="center" vertical="center"/>
    </xf>
    <xf numFmtId="0" fontId="18" fillId="5" borderId="8" xfId="0" applyFont="1" applyFill="1" applyBorder="1" applyAlignment="1" applyProtection="1">
      <alignment horizontal="left" vertical="center"/>
    </xf>
    <xf numFmtId="0" fontId="0" fillId="5" borderId="8" xfId="0" applyFill="1" applyBorder="1" applyAlignment="1" applyProtection="1">
      <alignment vertical="center"/>
    </xf>
    <xf numFmtId="0" fontId="18" fillId="5" borderId="8" xfId="0" applyFont="1" applyFill="1" applyBorder="1" applyAlignment="1" applyProtection="1">
      <alignment horizontal="center" vertical="center"/>
    </xf>
    <xf numFmtId="0" fontId="18" fillId="5" borderId="8" xfId="0" applyFont="1" applyFill="1" applyBorder="1" applyAlignment="1" applyProtection="1">
      <alignment horizontal="right" vertical="center"/>
    </xf>
    <xf numFmtId="0" fontId="18" fillId="5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166" fontId="16" fillId="0" borderId="0" xfId="0" applyNumberFormat="1" applyFont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2" fillId="0" borderId="0" xfId="1" applyFont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4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ill="1" applyAlignment="1" applyProtection="1">
      <alignment vertical="center"/>
    </xf>
    <xf numFmtId="0" fontId="4" fillId="5" borderId="7" xfId="0" applyFont="1" applyFill="1" applyBorder="1" applyAlignment="1" applyProtection="1">
      <alignment horizontal="left" vertical="center"/>
    </xf>
    <xf numFmtId="0" fontId="4" fillId="5" borderId="8" xfId="0" applyFont="1" applyFill="1" applyBorder="1" applyAlignment="1" applyProtection="1">
      <alignment horizontal="right" vertical="center"/>
    </xf>
    <xf numFmtId="0" fontId="4" fillId="5" borderId="8" xfId="0" applyFont="1" applyFill="1" applyBorder="1" applyAlignment="1" applyProtection="1">
      <alignment horizontal="center" vertical="center"/>
    </xf>
    <xf numFmtId="4" fontId="4" fillId="5" borderId="8" xfId="0" applyNumberFormat="1" applyFont="1" applyFill="1" applyBorder="1" applyAlignment="1" applyProtection="1">
      <alignment vertical="center"/>
    </xf>
    <xf numFmtId="0" fontId="0" fillId="5" borderId="9" xfId="0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8" fillId="5" borderId="0" xfId="0" applyFont="1" applyFill="1" applyAlignment="1" applyProtection="1">
      <alignment horizontal="left" vertical="center"/>
    </xf>
    <xf numFmtId="0" fontId="18" fillId="5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4" xfId="0" applyBorder="1" applyAlignment="1" applyProtection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0" fillId="0" borderId="0" xfId="0" applyNumberFormat="1" applyFont="1" applyProtection="1"/>
    <xf numFmtId="166" fontId="28" fillId="0" borderId="13" xfId="0" applyNumberFormat="1" applyFont="1" applyBorder="1" applyProtection="1"/>
    <xf numFmtId="166" fontId="28" fillId="0" borderId="14" xfId="0" applyNumberFormat="1" applyFont="1" applyBorder="1" applyProtection="1"/>
    <xf numFmtId="4" fontId="29" fillId="0" borderId="0" xfId="0" applyNumberFormat="1" applyFont="1" applyAlignment="1" applyProtection="1">
      <alignment vertical="center"/>
    </xf>
    <xf numFmtId="0" fontId="8" fillId="0" borderId="4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5" xfId="0" applyFont="1" applyBorder="1" applyProtection="1"/>
    <xf numFmtId="166" fontId="8" fillId="0" borderId="0" xfId="0" applyNumberFormat="1" applyFont="1" applyProtection="1"/>
    <xf numFmtId="166" fontId="8" fillId="0" borderId="16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0" borderId="23" xfId="0" applyNumberFormat="1" applyFont="1" applyBorder="1" applyAlignment="1" applyProtection="1">
      <alignment vertical="center"/>
    </xf>
    <xf numFmtId="0" fontId="19" fillId="3" borderId="15" xfId="0" applyFont="1" applyFill="1" applyBorder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/>
    </xf>
    <xf numFmtId="166" fontId="19" fillId="0" borderId="0" xfId="0" applyNumberFormat="1" applyFont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15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 applyProtection="1">
      <alignment vertical="center"/>
    </xf>
    <xf numFmtId="0" fontId="32" fillId="3" borderId="15" xfId="0" applyFont="1" applyFill="1" applyBorder="1" applyAlignment="1" applyProtection="1">
      <alignment horizontal="left" vertical="center"/>
    </xf>
    <xf numFmtId="0" fontId="32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741313002" TargetMode="External"/><Relationship Id="rId18" Type="http://schemas.openxmlformats.org/officeDocument/2006/relationships/hyperlink" Target="https://podminky.urs.cz/item/CS_URS_2025_01/741372022" TargetMode="External"/><Relationship Id="rId26" Type="http://schemas.openxmlformats.org/officeDocument/2006/relationships/hyperlink" Target="https://podminky.urs.cz/item/CS_URS_2025_01/742124005" TargetMode="External"/><Relationship Id="rId3" Type="http://schemas.openxmlformats.org/officeDocument/2006/relationships/hyperlink" Target="https://podminky.urs.cz/item/CS_URS_2025_01/741110053" TargetMode="External"/><Relationship Id="rId21" Type="http://schemas.openxmlformats.org/officeDocument/2006/relationships/hyperlink" Target="https://podminky.urs.cz/item/CS_URS_2025_01/741812011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s://podminky.urs.cz/item/CS_URS_2025_01/741122015" TargetMode="External"/><Relationship Id="rId12" Type="http://schemas.openxmlformats.org/officeDocument/2006/relationships/hyperlink" Target="https://podminky.urs.cz/item/CS_URS_2025_01/741311875" TargetMode="External"/><Relationship Id="rId17" Type="http://schemas.openxmlformats.org/officeDocument/2006/relationships/hyperlink" Target="https://podminky.urs.cz/item/CS_URS_2025_01/741372042" TargetMode="External"/><Relationship Id="rId25" Type="http://schemas.openxmlformats.org/officeDocument/2006/relationships/hyperlink" Target="https://podminky.urs.cz/item/CS_URS_2025_01/742124002" TargetMode="External"/><Relationship Id="rId33" Type="http://schemas.openxmlformats.org/officeDocument/2006/relationships/hyperlink" Target="https://podminky.urs.cz/item/CS_URS_2025_01/HZS2232" TargetMode="External"/><Relationship Id="rId2" Type="http://schemas.openxmlformats.org/officeDocument/2006/relationships/hyperlink" Target="https://podminky.urs.cz/item/CS_URS_2025_01/741110061" TargetMode="External"/><Relationship Id="rId16" Type="http://schemas.openxmlformats.org/officeDocument/2006/relationships/hyperlink" Target="https://podminky.urs.cz/item/CS_URS_2025_01/741371823" TargetMode="External"/><Relationship Id="rId20" Type="http://schemas.openxmlformats.org/officeDocument/2006/relationships/hyperlink" Target="https://podminky.urs.cz/item/CS_URS_2025_01/741810002" TargetMode="External"/><Relationship Id="rId29" Type="http://schemas.openxmlformats.org/officeDocument/2006/relationships/hyperlink" Target="https://podminky.urs.cz/item/CS_URS_2025_01/210100096" TargetMode="External"/><Relationship Id="rId1" Type="http://schemas.openxmlformats.org/officeDocument/2006/relationships/hyperlink" Target="https://podminky.urs.cz/item/CS_URS_2025_01/632451411" TargetMode="External"/><Relationship Id="rId6" Type="http://schemas.openxmlformats.org/officeDocument/2006/relationships/hyperlink" Target="https://podminky.urs.cz/item/CS_URS_2025_01/741112061" TargetMode="External"/><Relationship Id="rId11" Type="http://schemas.openxmlformats.org/officeDocument/2006/relationships/hyperlink" Target="https://podminky.urs.cz/item/CS_URS_2025_01/741310011" TargetMode="External"/><Relationship Id="rId24" Type="http://schemas.openxmlformats.org/officeDocument/2006/relationships/hyperlink" Target="https://podminky.urs.cz/item/CS_URS_2025_01/742110202" TargetMode="External"/><Relationship Id="rId32" Type="http://schemas.openxmlformats.org/officeDocument/2006/relationships/hyperlink" Target="https://podminky.urs.cz/item/CS_URS_2025_01/468101411" TargetMode="External"/><Relationship Id="rId5" Type="http://schemas.openxmlformats.org/officeDocument/2006/relationships/hyperlink" Target="https://podminky.urs.cz/item/CS_URS_2025_01/741112001" TargetMode="External"/><Relationship Id="rId15" Type="http://schemas.openxmlformats.org/officeDocument/2006/relationships/hyperlink" Target="https://podminky.urs.cz/item/CS_URS_2025_01/741315825" TargetMode="External"/><Relationship Id="rId23" Type="http://schemas.openxmlformats.org/officeDocument/2006/relationships/hyperlink" Target="https://podminky.urs.cz/item/CS_URS_2025_01/741820102" TargetMode="External"/><Relationship Id="rId28" Type="http://schemas.openxmlformats.org/officeDocument/2006/relationships/hyperlink" Target="https://podminky.urs.cz/item/CS_URS_2025_01/742430031" TargetMode="External"/><Relationship Id="rId10" Type="http://schemas.openxmlformats.org/officeDocument/2006/relationships/hyperlink" Target="https://podminky.urs.cz/item/CS_URS_2025_01/741136051" TargetMode="External"/><Relationship Id="rId19" Type="http://schemas.openxmlformats.org/officeDocument/2006/relationships/hyperlink" Target="https://podminky.urs.cz/item/CS_URS_2025_01/741372072" TargetMode="External"/><Relationship Id="rId31" Type="http://schemas.openxmlformats.org/officeDocument/2006/relationships/hyperlink" Target="https://podminky.urs.cz/item/CS_URS_2025_01/468071111" TargetMode="External"/><Relationship Id="rId4" Type="http://schemas.openxmlformats.org/officeDocument/2006/relationships/hyperlink" Target="https://podminky.urs.cz/item/CS_URS_2025_01/741110511" TargetMode="External"/><Relationship Id="rId9" Type="http://schemas.openxmlformats.org/officeDocument/2006/relationships/hyperlink" Target="https://podminky.urs.cz/item/CS_URS_2025_01/741122016" TargetMode="External"/><Relationship Id="rId14" Type="http://schemas.openxmlformats.org/officeDocument/2006/relationships/hyperlink" Target="https://podminky.urs.cz/item/CS_URS_2025_01/741313033" TargetMode="External"/><Relationship Id="rId22" Type="http://schemas.openxmlformats.org/officeDocument/2006/relationships/hyperlink" Target="https://podminky.urs.cz/item/CS_URS_2025_01/741820101" TargetMode="External"/><Relationship Id="rId27" Type="http://schemas.openxmlformats.org/officeDocument/2006/relationships/hyperlink" Target="https://podminky.urs.cz/item/CS_URS_2025_01/742330012" TargetMode="External"/><Relationship Id="rId30" Type="http://schemas.openxmlformats.org/officeDocument/2006/relationships/hyperlink" Target="https://podminky.urs.cz/item/CS_URS_2025_01/220410001" TargetMode="External"/><Relationship Id="rId35" Type="http://schemas.openxmlformats.org/officeDocument/2006/relationships/drawing" Target="../drawings/drawing2.xml"/><Relationship Id="rId8" Type="http://schemas.openxmlformats.org/officeDocument/2006/relationships/hyperlink" Target="https://podminky.urs.cz/item/CS_URS_2025_01/74112203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topLeftCell="A11" workbookViewId="0">
      <selection activeCell="BE5" sqref="BE5:BE32"/>
    </sheetView>
  </sheetViews>
  <sheetFormatPr defaultRowHeight="11.25"/>
  <cols>
    <col min="1" max="1" width="8.33203125" style="104" customWidth="1"/>
    <col min="2" max="2" width="1.6640625" style="104" customWidth="1"/>
    <col min="3" max="3" width="4.1640625" style="104" customWidth="1"/>
    <col min="4" max="33" width="2.6640625" style="104" customWidth="1"/>
    <col min="34" max="34" width="3.33203125" style="104" customWidth="1"/>
    <col min="35" max="35" width="31.6640625" style="104" customWidth="1"/>
    <col min="36" max="37" width="2.5" style="104" customWidth="1"/>
    <col min="38" max="38" width="8.33203125" style="104" customWidth="1"/>
    <col min="39" max="39" width="3.33203125" style="104" customWidth="1"/>
    <col min="40" max="40" width="13.33203125" style="104" customWidth="1"/>
    <col min="41" max="41" width="7.5" style="104" customWidth="1"/>
    <col min="42" max="42" width="4.1640625" style="104" customWidth="1"/>
    <col min="43" max="43" width="15.6640625" style="104" customWidth="1"/>
    <col min="44" max="44" width="13.6640625" style="104" customWidth="1"/>
    <col min="45" max="47" width="25.83203125" style="104" hidden="1" customWidth="1"/>
    <col min="48" max="49" width="21.6640625" style="104" hidden="1" customWidth="1"/>
    <col min="50" max="51" width="25" style="104" hidden="1" customWidth="1"/>
    <col min="52" max="52" width="21.6640625" style="104" hidden="1" customWidth="1"/>
    <col min="53" max="53" width="19.1640625" style="104" hidden="1" customWidth="1"/>
    <col min="54" max="54" width="25" style="104" hidden="1" customWidth="1"/>
    <col min="55" max="55" width="21.6640625" style="104" hidden="1" customWidth="1"/>
    <col min="56" max="56" width="19.1640625" style="104" hidden="1" customWidth="1"/>
    <col min="57" max="57" width="66.5" style="104" customWidth="1"/>
    <col min="58" max="70" width="9.33203125" style="104"/>
    <col min="71" max="91" width="9.33203125" style="104" hidden="1"/>
    <col min="92" max="16384" width="9.33203125" style="104"/>
  </cols>
  <sheetData>
    <row r="1" spans="1:74">
      <c r="A1" s="103" t="s">
        <v>0</v>
      </c>
      <c r="AZ1" s="103" t="s">
        <v>1</v>
      </c>
      <c r="BA1" s="103" t="s">
        <v>2</v>
      </c>
      <c r="BB1" s="103" t="s">
        <v>3</v>
      </c>
      <c r="BT1" s="103" t="s">
        <v>4</v>
      </c>
      <c r="BU1" s="103" t="s">
        <v>4</v>
      </c>
      <c r="BV1" s="103" t="s">
        <v>5</v>
      </c>
    </row>
    <row r="2" spans="1:74" ht="36.950000000000003" customHeight="1">
      <c r="AR2" s="105" t="s">
        <v>6</v>
      </c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S2" s="107" t="s">
        <v>7</v>
      </c>
      <c r="BT2" s="107" t="s">
        <v>8</v>
      </c>
    </row>
    <row r="3" spans="1:74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10"/>
      <c r="BS3" s="107" t="s">
        <v>7</v>
      </c>
      <c r="BT3" s="107" t="s">
        <v>9</v>
      </c>
    </row>
    <row r="4" spans="1:74" ht="24.95" customHeight="1">
      <c r="B4" s="110"/>
      <c r="D4" s="111" t="s">
        <v>10</v>
      </c>
      <c r="AR4" s="110"/>
      <c r="AS4" s="112" t="s">
        <v>11</v>
      </c>
      <c r="BE4" s="113" t="s">
        <v>12</v>
      </c>
      <c r="BS4" s="107" t="s">
        <v>13</v>
      </c>
    </row>
    <row r="5" spans="1:74" ht="12" customHeight="1">
      <c r="B5" s="110"/>
      <c r="D5" s="114" t="s">
        <v>14</v>
      </c>
      <c r="K5" s="115" t="s">
        <v>15</v>
      </c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R5" s="110"/>
      <c r="BE5" s="116" t="s">
        <v>16</v>
      </c>
      <c r="BS5" s="107" t="s">
        <v>7</v>
      </c>
    </row>
    <row r="6" spans="1:74" ht="36.950000000000003" customHeight="1">
      <c r="B6" s="110"/>
      <c r="D6" s="117" t="s">
        <v>17</v>
      </c>
      <c r="K6" s="118" t="s">
        <v>18</v>
      </c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R6" s="110"/>
      <c r="BE6" s="119"/>
      <c r="BS6" s="107" t="s">
        <v>7</v>
      </c>
    </row>
    <row r="7" spans="1:74" ht="12" customHeight="1">
      <c r="B7" s="110"/>
      <c r="D7" s="120" t="s">
        <v>19</v>
      </c>
      <c r="K7" s="121" t="s">
        <v>3</v>
      </c>
      <c r="AK7" s="120" t="s">
        <v>20</v>
      </c>
      <c r="AN7" s="121" t="s">
        <v>3</v>
      </c>
      <c r="AR7" s="110"/>
      <c r="BE7" s="119"/>
      <c r="BS7" s="107" t="s">
        <v>7</v>
      </c>
    </row>
    <row r="8" spans="1:74" ht="12" customHeight="1">
      <c r="B8" s="110"/>
      <c r="D8" s="120" t="s">
        <v>21</v>
      </c>
      <c r="K8" s="121" t="s">
        <v>22</v>
      </c>
      <c r="AK8" s="120" t="s">
        <v>23</v>
      </c>
      <c r="AN8" s="2" t="s">
        <v>24</v>
      </c>
      <c r="AR8" s="110"/>
      <c r="BE8" s="119"/>
      <c r="BS8" s="107" t="s">
        <v>7</v>
      </c>
    </row>
    <row r="9" spans="1:74" ht="14.45" customHeight="1">
      <c r="B9" s="110"/>
      <c r="AR9" s="110"/>
      <c r="BE9" s="119"/>
      <c r="BS9" s="107" t="s">
        <v>7</v>
      </c>
    </row>
    <row r="10" spans="1:74" ht="12" customHeight="1">
      <c r="B10" s="110"/>
      <c r="D10" s="120" t="s">
        <v>25</v>
      </c>
      <c r="AK10" s="120" t="s">
        <v>26</v>
      </c>
      <c r="AN10" s="121" t="s">
        <v>3</v>
      </c>
      <c r="AR10" s="110"/>
      <c r="BE10" s="119"/>
      <c r="BS10" s="107" t="s">
        <v>7</v>
      </c>
    </row>
    <row r="11" spans="1:74" ht="18.399999999999999" customHeight="1">
      <c r="B11" s="110"/>
      <c r="E11" s="121" t="s">
        <v>629</v>
      </c>
      <c r="AK11" s="120" t="s">
        <v>27</v>
      </c>
      <c r="AN11" s="121" t="s">
        <v>3</v>
      </c>
      <c r="AR11" s="110"/>
      <c r="BE11" s="119"/>
      <c r="BS11" s="107" t="s">
        <v>7</v>
      </c>
    </row>
    <row r="12" spans="1:74" ht="6.95" customHeight="1">
      <c r="B12" s="110"/>
      <c r="AR12" s="110"/>
      <c r="BE12" s="119"/>
      <c r="BS12" s="107" t="s">
        <v>7</v>
      </c>
    </row>
    <row r="13" spans="1:74" ht="12" customHeight="1">
      <c r="B13" s="110"/>
      <c r="D13" s="120" t="s">
        <v>28</v>
      </c>
      <c r="AK13" s="120" t="s">
        <v>26</v>
      </c>
      <c r="AN13" s="3" t="s">
        <v>29</v>
      </c>
      <c r="AR13" s="110"/>
      <c r="BE13" s="119"/>
      <c r="BS13" s="107" t="s">
        <v>7</v>
      </c>
    </row>
    <row r="14" spans="1:74" ht="12.75">
      <c r="B14" s="110"/>
      <c r="E14" s="93" t="s">
        <v>29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120" t="s">
        <v>27</v>
      </c>
      <c r="AN14" s="3" t="s">
        <v>29</v>
      </c>
      <c r="AR14" s="110"/>
      <c r="BE14" s="119"/>
      <c r="BS14" s="107" t="s">
        <v>7</v>
      </c>
    </row>
    <row r="15" spans="1:74" ht="6.95" customHeight="1">
      <c r="B15" s="110"/>
      <c r="AR15" s="110"/>
      <c r="BE15" s="119"/>
      <c r="BS15" s="107" t="s">
        <v>4</v>
      </c>
    </row>
    <row r="16" spans="1:74" ht="12" customHeight="1">
      <c r="B16" s="110"/>
      <c r="D16" s="120" t="s">
        <v>30</v>
      </c>
      <c r="AK16" s="120" t="s">
        <v>26</v>
      </c>
      <c r="AN16" s="121" t="s">
        <v>3</v>
      </c>
      <c r="AR16" s="110"/>
      <c r="BE16" s="119"/>
      <c r="BS16" s="107" t="s">
        <v>4</v>
      </c>
    </row>
    <row r="17" spans="2:71" ht="18.399999999999999" customHeight="1">
      <c r="B17" s="110"/>
      <c r="E17" s="121" t="s">
        <v>31</v>
      </c>
      <c r="AK17" s="120" t="s">
        <v>27</v>
      </c>
      <c r="AN17" s="121" t="s">
        <v>3</v>
      </c>
      <c r="AR17" s="110"/>
      <c r="BE17" s="119"/>
      <c r="BS17" s="107" t="s">
        <v>32</v>
      </c>
    </row>
    <row r="18" spans="2:71" ht="6.95" customHeight="1">
      <c r="B18" s="110"/>
      <c r="AR18" s="110"/>
      <c r="BE18" s="119"/>
      <c r="BS18" s="107" t="s">
        <v>7</v>
      </c>
    </row>
    <row r="19" spans="2:71" ht="12" customHeight="1">
      <c r="B19" s="110"/>
      <c r="D19" s="120" t="s">
        <v>33</v>
      </c>
      <c r="AK19" s="120" t="s">
        <v>26</v>
      </c>
      <c r="AN19" s="121" t="s">
        <v>3</v>
      </c>
      <c r="AR19" s="110"/>
      <c r="BE19" s="119"/>
      <c r="BS19" s="107" t="s">
        <v>7</v>
      </c>
    </row>
    <row r="20" spans="2:71" ht="18.399999999999999" customHeight="1">
      <c r="B20" s="110"/>
      <c r="E20" s="121" t="s">
        <v>31</v>
      </c>
      <c r="AK20" s="120" t="s">
        <v>27</v>
      </c>
      <c r="AN20" s="121" t="s">
        <v>3</v>
      </c>
      <c r="AR20" s="110"/>
      <c r="BE20" s="119"/>
      <c r="BS20" s="107" t="s">
        <v>4</v>
      </c>
    </row>
    <row r="21" spans="2:71" ht="6.95" customHeight="1">
      <c r="B21" s="110"/>
      <c r="AR21" s="110"/>
      <c r="BE21" s="119"/>
    </row>
    <row r="22" spans="2:71" ht="12" customHeight="1">
      <c r="B22" s="110"/>
      <c r="D22" s="120" t="s">
        <v>34</v>
      </c>
      <c r="AR22" s="110"/>
      <c r="BE22" s="119"/>
    </row>
    <row r="23" spans="2:71" ht="47.25" customHeight="1">
      <c r="B23" s="110"/>
      <c r="E23" s="122" t="s">
        <v>35</v>
      </c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  <c r="AF23" s="122"/>
      <c r="AG23" s="122"/>
      <c r="AH23" s="122"/>
      <c r="AI23" s="122"/>
      <c r="AJ23" s="122"/>
      <c r="AK23" s="122"/>
      <c r="AL23" s="122"/>
      <c r="AM23" s="122"/>
      <c r="AN23" s="122"/>
      <c r="AR23" s="110"/>
      <c r="BE23" s="119"/>
    </row>
    <row r="24" spans="2:71" ht="6.95" customHeight="1">
      <c r="B24" s="110"/>
      <c r="AR24" s="110"/>
      <c r="BE24" s="119"/>
    </row>
    <row r="25" spans="2:71" ht="6.95" customHeight="1">
      <c r="B25" s="110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R25" s="110"/>
      <c r="BE25" s="119"/>
    </row>
    <row r="26" spans="2:71" s="125" customFormat="1" ht="25.9" customHeight="1">
      <c r="B26" s="124"/>
      <c r="D26" s="126" t="s">
        <v>36</v>
      </c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28">
        <f>ROUND(AG54,2)</f>
        <v>0</v>
      </c>
      <c r="AL26" s="129"/>
      <c r="AM26" s="129"/>
      <c r="AN26" s="129"/>
      <c r="AO26" s="129"/>
      <c r="AR26" s="124"/>
      <c r="BE26" s="119"/>
    </row>
    <row r="27" spans="2:71" s="125" customFormat="1" ht="6.95" customHeight="1">
      <c r="B27" s="124"/>
      <c r="AR27" s="124"/>
      <c r="BE27" s="119"/>
    </row>
    <row r="28" spans="2:71" s="125" customFormat="1" ht="12.75">
      <c r="B28" s="124"/>
      <c r="L28" s="130" t="s">
        <v>37</v>
      </c>
      <c r="M28" s="130"/>
      <c r="N28" s="130"/>
      <c r="O28" s="130"/>
      <c r="P28" s="130"/>
      <c r="W28" s="130" t="s">
        <v>38</v>
      </c>
      <c r="X28" s="130"/>
      <c r="Y28" s="130"/>
      <c r="Z28" s="130"/>
      <c r="AA28" s="130"/>
      <c r="AB28" s="130"/>
      <c r="AC28" s="130"/>
      <c r="AD28" s="130"/>
      <c r="AE28" s="130"/>
      <c r="AK28" s="130" t="s">
        <v>39</v>
      </c>
      <c r="AL28" s="130"/>
      <c r="AM28" s="130"/>
      <c r="AN28" s="130"/>
      <c r="AO28" s="130"/>
      <c r="AR28" s="124"/>
      <c r="BE28" s="119"/>
    </row>
    <row r="29" spans="2:71" s="132" customFormat="1" ht="14.45" customHeight="1">
      <c r="B29" s="131"/>
      <c r="D29" s="120" t="s">
        <v>40</v>
      </c>
      <c r="F29" s="120" t="s">
        <v>41</v>
      </c>
      <c r="L29" s="133">
        <v>0.21</v>
      </c>
      <c r="M29" s="134"/>
      <c r="N29" s="134"/>
      <c r="O29" s="134"/>
      <c r="P29" s="134"/>
      <c r="W29" s="135">
        <f>ROUND(AZ54, 2)</f>
        <v>0</v>
      </c>
      <c r="X29" s="134"/>
      <c r="Y29" s="134"/>
      <c r="Z29" s="134"/>
      <c r="AA29" s="134"/>
      <c r="AB29" s="134"/>
      <c r="AC29" s="134"/>
      <c r="AD29" s="134"/>
      <c r="AE29" s="134"/>
      <c r="AK29" s="135">
        <f>ROUND(AV54, 2)</f>
        <v>0</v>
      </c>
      <c r="AL29" s="134"/>
      <c r="AM29" s="134"/>
      <c r="AN29" s="134"/>
      <c r="AO29" s="134"/>
      <c r="AR29" s="131"/>
      <c r="BE29" s="136"/>
    </row>
    <row r="30" spans="2:71" s="132" customFormat="1" ht="14.45" customHeight="1">
      <c r="B30" s="131"/>
      <c r="F30" s="120" t="s">
        <v>42</v>
      </c>
      <c r="L30" s="133">
        <v>0.12</v>
      </c>
      <c r="M30" s="134"/>
      <c r="N30" s="134"/>
      <c r="O30" s="134"/>
      <c r="P30" s="134"/>
      <c r="W30" s="135">
        <f>ROUND(BA54, 2)</f>
        <v>0</v>
      </c>
      <c r="X30" s="134"/>
      <c r="Y30" s="134"/>
      <c r="Z30" s="134"/>
      <c r="AA30" s="134"/>
      <c r="AB30" s="134"/>
      <c r="AC30" s="134"/>
      <c r="AD30" s="134"/>
      <c r="AE30" s="134"/>
      <c r="AK30" s="135">
        <f>ROUND(AW54, 2)</f>
        <v>0</v>
      </c>
      <c r="AL30" s="134"/>
      <c r="AM30" s="134"/>
      <c r="AN30" s="134"/>
      <c r="AO30" s="134"/>
      <c r="AR30" s="131"/>
      <c r="BE30" s="136"/>
    </row>
    <row r="31" spans="2:71" s="132" customFormat="1" ht="14.45" hidden="1" customHeight="1">
      <c r="B31" s="131"/>
      <c r="F31" s="120" t="s">
        <v>43</v>
      </c>
      <c r="L31" s="133">
        <v>0.21</v>
      </c>
      <c r="M31" s="134"/>
      <c r="N31" s="134"/>
      <c r="O31" s="134"/>
      <c r="P31" s="134"/>
      <c r="W31" s="135">
        <f>ROUND(BB54, 2)</f>
        <v>0</v>
      </c>
      <c r="X31" s="134"/>
      <c r="Y31" s="134"/>
      <c r="Z31" s="134"/>
      <c r="AA31" s="134"/>
      <c r="AB31" s="134"/>
      <c r="AC31" s="134"/>
      <c r="AD31" s="134"/>
      <c r="AE31" s="134"/>
      <c r="AK31" s="135">
        <v>0</v>
      </c>
      <c r="AL31" s="134"/>
      <c r="AM31" s="134"/>
      <c r="AN31" s="134"/>
      <c r="AO31" s="134"/>
      <c r="AR31" s="131"/>
      <c r="BE31" s="136"/>
    </row>
    <row r="32" spans="2:71" s="132" customFormat="1" ht="14.45" hidden="1" customHeight="1">
      <c r="B32" s="131"/>
      <c r="F32" s="120" t="s">
        <v>44</v>
      </c>
      <c r="L32" s="133">
        <v>0.12</v>
      </c>
      <c r="M32" s="134"/>
      <c r="N32" s="134"/>
      <c r="O32" s="134"/>
      <c r="P32" s="134"/>
      <c r="W32" s="135">
        <f>ROUND(BC54, 2)</f>
        <v>0</v>
      </c>
      <c r="X32" s="134"/>
      <c r="Y32" s="134"/>
      <c r="Z32" s="134"/>
      <c r="AA32" s="134"/>
      <c r="AB32" s="134"/>
      <c r="AC32" s="134"/>
      <c r="AD32" s="134"/>
      <c r="AE32" s="134"/>
      <c r="AK32" s="135">
        <v>0</v>
      </c>
      <c r="AL32" s="134"/>
      <c r="AM32" s="134"/>
      <c r="AN32" s="134"/>
      <c r="AO32" s="134"/>
      <c r="AR32" s="131"/>
      <c r="BE32" s="136"/>
    </row>
    <row r="33" spans="2:44" s="132" customFormat="1" ht="14.45" hidden="1" customHeight="1">
      <c r="B33" s="131"/>
      <c r="F33" s="120" t="s">
        <v>45</v>
      </c>
      <c r="L33" s="133">
        <v>0</v>
      </c>
      <c r="M33" s="134"/>
      <c r="N33" s="134"/>
      <c r="O33" s="134"/>
      <c r="P33" s="134"/>
      <c r="W33" s="135">
        <f>ROUND(BD54, 2)</f>
        <v>0</v>
      </c>
      <c r="X33" s="134"/>
      <c r="Y33" s="134"/>
      <c r="Z33" s="134"/>
      <c r="AA33" s="134"/>
      <c r="AB33" s="134"/>
      <c r="AC33" s="134"/>
      <c r="AD33" s="134"/>
      <c r="AE33" s="134"/>
      <c r="AK33" s="135">
        <v>0</v>
      </c>
      <c r="AL33" s="134"/>
      <c r="AM33" s="134"/>
      <c r="AN33" s="134"/>
      <c r="AO33" s="134"/>
      <c r="AR33" s="131"/>
    </row>
    <row r="34" spans="2:44" s="125" customFormat="1" ht="6.95" customHeight="1">
      <c r="B34" s="124"/>
      <c r="AR34" s="124"/>
    </row>
    <row r="35" spans="2:44" s="125" customFormat="1" ht="25.9" customHeight="1">
      <c r="B35" s="124"/>
      <c r="C35" s="137"/>
      <c r="D35" s="138" t="s">
        <v>46</v>
      </c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40" t="s">
        <v>47</v>
      </c>
      <c r="U35" s="139"/>
      <c r="V35" s="139"/>
      <c r="W35" s="139"/>
      <c r="X35" s="141" t="s">
        <v>48</v>
      </c>
      <c r="Y35" s="142"/>
      <c r="Z35" s="142"/>
      <c r="AA35" s="142"/>
      <c r="AB35" s="142"/>
      <c r="AC35" s="139"/>
      <c r="AD35" s="139"/>
      <c r="AE35" s="139"/>
      <c r="AF35" s="139"/>
      <c r="AG35" s="139"/>
      <c r="AH35" s="139"/>
      <c r="AI35" s="139"/>
      <c r="AJ35" s="139"/>
      <c r="AK35" s="143">
        <f>SUM(AK26:AK33)</f>
        <v>0</v>
      </c>
      <c r="AL35" s="142"/>
      <c r="AM35" s="142"/>
      <c r="AN35" s="142"/>
      <c r="AO35" s="144"/>
      <c r="AP35" s="137"/>
      <c r="AQ35" s="137"/>
      <c r="AR35" s="124"/>
    </row>
    <row r="36" spans="2:44" s="125" customFormat="1" ht="6.95" customHeight="1">
      <c r="B36" s="124"/>
      <c r="AR36" s="124"/>
    </row>
    <row r="37" spans="2:44" s="125" customFormat="1" ht="6.95" customHeight="1">
      <c r="B37" s="145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24"/>
    </row>
    <row r="41" spans="2:44" s="125" customFormat="1" ht="6.95" customHeight="1">
      <c r="B41" s="147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8"/>
      <c r="W41" s="148"/>
      <c r="X41" s="148"/>
      <c r="Y41" s="148"/>
      <c r="Z41" s="148"/>
      <c r="AA41" s="148"/>
      <c r="AB41" s="148"/>
      <c r="AC41" s="148"/>
      <c r="AD41" s="148"/>
      <c r="AE41" s="148"/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24"/>
    </row>
    <row r="42" spans="2:44" s="125" customFormat="1" ht="24.95" customHeight="1">
      <c r="B42" s="124"/>
      <c r="C42" s="111" t="s">
        <v>49</v>
      </c>
      <c r="AR42" s="124"/>
    </row>
    <row r="43" spans="2:44" s="125" customFormat="1" ht="6.95" customHeight="1">
      <c r="B43" s="124"/>
      <c r="AR43" s="124"/>
    </row>
    <row r="44" spans="2:44" s="150" customFormat="1" ht="12" customHeight="1">
      <c r="B44" s="149"/>
      <c r="C44" s="120" t="s">
        <v>14</v>
      </c>
      <c r="L44" s="150" t="str">
        <f>K5</f>
        <v>2025</v>
      </c>
      <c r="AR44" s="149"/>
    </row>
    <row r="45" spans="2:44" s="153" customFormat="1" ht="36.950000000000003" customHeight="1">
      <c r="B45" s="151"/>
      <c r="C45" s="152" t="s">
        <v>17</v>
      </c>
      <c r="L45" s="154" t="str">
        <f>K6</f>
        <v>Stavební úpravy a modernizace kanceláře děkana</v>
      </c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R45" s="151"/>
    </row>
    <row r="46" spans="2:44" s="125" customFormat="1" ht="6.95" customHeight="1">
      <c r="B46" s="124"/>
      <c r="AR46" s="124"/>
    </row>
    <row r="47" spans="2:44" s="125" customFormat="1" ht="12" customHeight="1">
      <c r="B47" s="124"/>
      <c r="C47" s="120" t="s">
        <v>21</v>
      </c>
      <c r="L47" s="156" t="str">
        <f>IF(K8="","",K8)</f>
        <v xml:space="preserve"> </v>
      </c>
      <c r="AI47" s="120" t="s">
        <v>23</v>
      </c>
      <c r="AM47" s="157" t="str">
        <f>IF(AN8= "","",AN8)</f>
        <v>26. 2. 2025</v>
      </c>
      <c r="AN47" s="157"/>
      <c r="AR47" s="124"/>
    </row>
    <row r="48" spans="2:44" s="125" customFormat="1" ht="6.95" customHeight="1">
      <c r="B48" s="124"/>
      <c r="AR48" s="124"/>
    </row>
    <row r="49" spans="1:91" s="125" customFormat="1" ht="15.2" customHeight="1">
      <c r="B49" s="124"/>
      <c r="C49" s="120" t="s">
        <v>25</v>
      </c>
      <c r="L49" s="150" t="str">
        <f>IF(E11= "","",E11)</f>
        <v>Slezsaká univerzita v Opavě, Na rybníčku 626/1, Předměstí, 74601 Opava</v>
      </c>
      <c r="AI49" s="120" t="s">
        <v>30</v>
      </c>
      <c r="AM49" s="158" t="str">
        <f>IF(E17="","",E17)</f>
        <v>Jiří Kupczyn</v>
      </c>
      <c r="AN49" s="159"/>
      <c r="AO49" s="159"/>
      <c r="AP49" s="159"/>
      <c r="AR49" s="124"/>
      <c r="AS49" s="160" t="s">
        <v>50</v>
      </c>
      <c r="AT49" s="161"/>
      <c r="AU49" s="162"/>
      <c r="AV49" s="162"/>
      <c r="AW49" s="162"/>
      <c r="AX49" s="162"/>
      <c r="AY49" s="162"/>
      <c r="AZ49" s="162"/>
      <c r="BA49" s="162"/>
      <c r="BB49" s="162"/>
      <c r="BC49" s="162"/>
      <c r="BD49" s="163"/>
    </row>
    <row r="50" spans="1:91" s="125" customFormat="1" ht="15.2" customHeight="1">
      <c r="B50" s="124"/>
      <c r="C50" s="120" t="s">
        <v>28</v>
      </c>
      <c r="L50" s="150" t="str">
        <f>IF(E14= "Vyplň údaj","",E14)</f>
        <v/>
      </c>
      <c r="AI50" s="120" t="s">
        <v>33</v>
      </c>
      <c r="AM50" s="158" t="str">
        <f>IF(E20="","",E20)</f>
        <v>Jiří Kupczyn</v>
      </c>
      <c r="AN50" s="159"/>
      <c r="AO50" s="159"/>
      <c r="AP50" s="159"/>
      <c r="AR50" s="124"/>
      <c r="AS50" s="164"/>
      <c r="AT50" s="165"/>
      <c r="BD50" s="166"/>
    </row>
    <row r="51" spans="1:91" s="125" customFormat="1" ht="10.9" customHeight="1">
      <c r="B51" s="124"/>
      <c r="AR51" s="124"/>
      <c r="AS51" s="164"/>
      <c r="AT51" s="165"/>
      <c r="BD51" s="166"/>
    </row>
    <row r="52" spans="1:91" s="125" customFormat="1" ht="29.25" customHeight="1">
      <c r="B52" s="124"/>
      <c r="C52" s="167" t="s">
        <v>51</v>
      </c>
      <c r="D52" s="168"/>
      <c r="E52" s="168"/>
      <c r="F52" s="168"/>
      <c r="G52" s="168"/>
      <c r="H52" s="169"/>
      <c r="I52" s="170" t="s">
        <v>52</v>
      </c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71" t="s">
        <v>53</v>
      </c>
      <c r="AH52" s="168"/>
      <c r="AI52" s="168"/>
      <c r="AJ52" s="168"/>
      <c r="AK52" s="168"/>
      <c r="AL52" s="168"/>
      <c r="AM52" s="168"/>
      <c r="AN52" s="170" t="s">
        <v>54</v>
      </c>
      <c r="AO52" s="168"/>
      <c r="AP52" s="168"/>
      <c r="AQ52" s="172" t="s">
        <v>55</v>
      </c>
      <c r="AR52" s="124"/>
      <c r="AS52" s="173" t="s">
        <v>56</v>
      </c>
      <c r="AT52" s="174" t="s">
        <v>57</v>
      </c>
      <c r="AU52" s="174" t="s">
        <v>58</v>
      </c>
      <c r="AV52" s="174" t="s">
        <v>59</v>
      </c>
      <c r="AW52" s="174" t="s">
        <v>60</v>
      </c>
      <c r="AX52" s="174" t="s">
        <v>61</v>
      </c>
      <c r="AY52" s="174" t="s">
        <v>62</v>
      </c>
      <c r="AZ52" s="174" t="s">
        <v>63</v>
      </c>
      <c r="BA52" s="174" t="s">
        <v>64</v>
      </c>
      <c r="BB52" s="174" t="s">
        <v>65</v>
      </c>
      <c r="BC52" s="174" t="s">
        <v>66</v>
      </c>
      <c r="BD52" s="175" t="s">
        <v>67</v>
      </c>
    </row>
    <row r="53" spans="1:91" s="125" customFormat="1" ht="10.9" customHeight="1">
      <c r="B53" s="124"/>
      <c r="AR53" s="124"/>
      <c r="AS53" s="176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3"/>
    </row>
    <row r="54" spans="1:91" s="177" customFormat="1" ht="32.450000000000003" customHeight="1">
      <c r="B54" s="178"/>
      <c r="C54" s="179" t="s">
        <v>68</v>
      </c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1">
        <f>ROUND(AG55,2)</f>
        <v>0</v>
      </c>
      <c r="AH54" s="181"/>
      <c r="AI54" s="181"/>
      <c r="AJ54" s="181"/>
      <c r="AK54" s="181"/>
      <c r="AL54" s="181"/>
      <c r="AM54" s="181"/>
      <c r="AN54" s="182">
        <f>SUM(AG54,AT54)</f>
        <v>0</v>
      </c>
      <c r="AO54" s="182"/>
      <c r="AP54" s="182"/>
      <c r="AQ54" s="183" t="s">
        <v>3</v>
      </c>
      <c r="AR54" s="178"/>
      <c r="AS54" s="184">
        <f>ROUND(AS55,2)</f>
        <v>0</v>
      </c>
      <c r="AT54" s="185">
        <f>ROUND(SUM(AV54:AW54),2)</f>
        <v>0</v>
      </c>
      <c r="AU54" s="186">
        <f>ROUND(AU55,5)</f>
        <v>0</v>
      </c>
      <c r="AV54" s="185">
        <f>ROUND(AZ54*L29,2)</f>
        <v>0</v>
      </c>
      <c r="AW54" s="185">
        <f>ROUND(BA54*L30,2)</f>
        <v>0</v>
      </c>
      <c r="AX54" s="185">
        <f>ROUND(BB54*L29,2)</f>
        <v>0</v>
      </c>
      <c r="AY54" s="185">
        <f>ROUND(BC54*L30,2)</f>
        <v>0</v>
      </c>
      <c r="AZ54" s="185">
        <f>ROUND(AZ55,2)</f>
        <v>0</v>
      </c>
      <c r="BA54" s="185">
        <f>ROUND(BA55,2)</f>
        <v>0</v>
      </c>
      <c r="BB54" s="185">
        <f>ROUND(BB55,2)</f>
        <v>0</v>
      </c>
      <c r="BC54" s="185">
        <f>ROUND(BC55,2)</f>
        <v>0</v>
      </c>
      <c r="BD54" s="187">
        <f>ROUND(BD55,2)</f>
        <v>0</v>
      </c>
      <c r="BS54" s="188" t="s">
        <v>69</v>
      </c>
      <c r="BT54" s="188" t="s">
        <v>70</v>
      </c>
      <c r="BU54" s="189" t="s">
        <v>71</v>
      </c>
      <c r="BV54" s="188" t="s">
        <v>72</v>
      </c>
      <c r="BW54" s="188" t="s">
        <v>5</v>
      </c>
      <c r="BX54" s="188" t="s">
        <v>73</v>
      </c>
      <c r="CL54" s="188" t="s">
        <v>3</v>
      </c>
    </row>
    <row r="55" spans="1:91" s="202" customFormat="1" ht="16.5" customHeight="1">
      <c r="A55" s="190" t="s">
        <v>74</v>
      </c>
      <c r="B55" s="191"/>
      <c r="C55" s="192"/>
      <c r="D55" s="193" t="s">
        <v>75</v>
      </c>
      <c r="E55" s="193"/>
      <c r="F55" s="193"/>
      <c r="G55" s="193"/>
      <c r="H55" s="193"/>
      <c r="I55" s="194"/>
      <c r="J55" s="193" t="s">
        <v>76</v>
      </c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5">
        <f>'01 - elektroinstalace'!J30</f>
        <v>0</v>
      </c>
      <c r="AH55" s="196"/>
      <c r="AI55" s="196"/>
      <c r="AJ55" s="196"/>
      <c r="AK55" s="196"/>
      <c r="AL55" s="196"/>
      <c r="AM55" s="196"/>
      <c r="AN55" s="195">
        <f>SUM(AG55,AT55)</f>
        <v>0</v>
      </c>
      <c r="AO55" s="196"/>
      <c r="AP55" s="196"/>
      <c r="AQ55" s="197" t="s">
        <v>77</v>
      </c>
      <c r="AR55" s="191"/>
      <c r="AS55" s="198">
        <v>0</v>
      </c>
      <c r="AT55" s="199">
        <f>ROUND(SUM(AV55:AW55),2)</f>
        <v>0</v>
      </c>
      <c r="AU55" s="200">
        <f>'01 - elektroinstalace'!P89</f>
        <v>0</v>
      </c>
      <c r="AV55" s="199">
        <f>'01 - elektroinstalace'!J33</f>
        <v>0</v>
      </c>
      <c r="AW55" s="199">
        <f>'01 - elektroinstalace'!J34</f>
        <v>0</v>
      </c>
      <c r="AX55" s="199">
        <f>'01 - elektroinstalace'!J35</f>
        <v>0</v>
      </c>
      <c r="AY55" s="199">
        <f>'01 - elektroinstalace'!J36</f>
        <v>0</v>
      </c>
      <c r="AZ55" s="199">
        <f>'01 - elektroinstalace'!F33</f>
        <v>0</v>
      </c>
      <c r="BA55" s="199">
        <f>'01 - elektroinstalace'!F34</f>
        <v>0</v>
      </c>
      <c r="BB55" s="199">
        <f>'01 - elektroinstalace'!F35</f>
        <v>0</v>
      </c>
      <c r="BC55" s="199">
        <f>'01 - elektroinstalace'!F36</f>
        <v>0</v>
      </c>
      <c r="BD55" s="201">
        <f>'01 - elektroinstalace'!F37</f>
        <v>0</v>
      </c>
      <c r="BT55" s="203" t="s">
        <v>78</v>
      </c>
      <c r="BV55" s="203" t="s">
        <v>72</v>
      </c>
      <c r="BW55" s="203" t="s">
        <v>79</v>
      </c>
      <c r="BX55" s="203" t="s">
        <v>5</v>
      </c>
      <c r="CL55" s="203" t="s">
        <v>3</v>
      </c>
      <c r="CM55" s="203" t="s">
        <v>80</v>
      </c>
    </row>
    <row r="56" spans="1:91" s="125" customFormat="1" ht="30" customHeight="1">
      <c r="B56" s="124"/>
      <c r="AR56" s="124"/>
    </row>
    <row r="57" spans="1:91" s="125" customFormat="1" ht="6.95" customHeight="1">
      <c r="B57" s="145"/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24"/>
    </row>
  </sheetData>
  <sheetProtection algorithmName="SHA-512" hashValue="TLnDXypdX6ny2j5Espt70tFq6BVHP1zGQ4JzxO0w7otjsCQYhLImXUzwTX5T269iQc/rVTp2JVN9UQ2WGQT2Cg==" saltValue="xCIEYBaZMIkromEolzRRrw==" spinCount="100000" sheet="1" objects="1" scenarios="1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1 - elektroinstalac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1"/>
  <sheetViews>
    <sheetView showGridLines="0" topLeftCell="A75" workbookViewId="0">
      <selection activeCell="V92" sqref="V92"/>
    </sheetView>
  </sheetViews>
  <sheetFormatPr defaultRowHeight="11.25"/>
  <cols>
    <col min="1" max="1" width="8.33203125" style="104" customWidth="1"/>
    <col min="2" max="2" width="1.1640625" style="104" customWidth="1"/>
    <col min="3" max="3" width="4.1640625" style="104" customWidth="1"/>
    <col min="4" max="4" width="4.33203125" style="104" customWidth="1"/>
    <col min="5" max="5" width="17.1640625" style="104" customWidth="1"/>
    <col min="6" max="6" width="100.83203125" style="104" customWidth="1"/>
    <col min="7" max="7" width="7.5" style="104" customWidth="1"/>
    <col min="8" max="8" width="14" style="104" customWidth="1"/>
    <col min="9" max="9" width="15.83203125" style="104" customWidth="1"/>
    <col min="10" max="11" width="22.33203125" style="104" customWidth="1"/>
    <col min="12" max="12" width="9.33203125" style="104" customWidth="1"/>
    <col min="13" max="13" width="10.83203125" style="104" hidden="1" customWidth="1"/>
    <col min="14" max="14" width="9.33203125" style="104" hidden="1"/>
    <col min="15" max="20" width="14.1640625" style="104" hidden="1" customWidth="1"/>
    <col min="21" max="21" width="16.33203125" style="104" hidden="1" customWidth="1"/>
    <col min="22" max="22" width="12.33203125" style="104" customWidth="1"/>
    <col min="23" max="23" width="16.33203125" style="104" customWidth="1"/>
    <col min="24" max="24" width="12.33203125" style="104" customWidth="1"/>
    <col min="25" max="25" width="15" style="104" customWidth="1"/>
    <col min="26" max="26" width="11" style="104" customWidth="1"/>
    <col min="27" max="27" width="15" style="104" customWidth="1"/>
    <col min="28" max="28" width="16.33203125" style="104" customWidth="1"/>
    <col min="29" max="29" width="11" style="104" customWidth="1"/>
    <col min="30" max="30" width="15" style="104" customWidth="1"/>
    <col min="31" max="31" width="16.33203125" style="104" customWidth="1"/>
    <col min="32" max="43" width="9.33203125" style="104"/>
    <col min="44" max="65" width="9.33203125" style="104" hidden="1"/>
    <col min="66" max="16384" width="9.33203125" style="104"/>
  </cols>
  <sheetData>
    <row r="2" spans="2:46" ht="36.950000000000003" customHeight="1">
      <c r="L2" s="105" t="s">
        <v>6</v>
      </c>
      <c r="M2" s="106"/>
      <c r="N2" s="106"/>
      <c r="O2" s="106"/>
      <c r="P2" s="106"/>
      <c r="Q2" s="106"/>
      <c r="R2" s="106"/>
      <c r="S2" s="106"/>
      <c r="T2" s="106"/>
      <c r="U2" s="106"/>
      <c r="V2" s="106"/>
      <c r="AT2" s="107" t="s">
        <v>79</v>
      </c>
    </row>
    <row r="3" spans="2:46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10"/>
      <c r="AT3" s="107" t="s">
        <v>80</v>
      </c>
    </row>
    <row r="4" spans="2:46" ht="24.95" customHeight="1">
      <c r="B4" s="110"/>
      <c r="D4" s="111" t="s">
        <v>81</v>
      </c>
      <c r="L4" s="110"/>
      <c r="M4" s="205" t="s">
        <v>11</v>
      </c>
      <c r="AT4" s="107" t="s">
        <v>4</v>
      </c>
    </row>
    <row r="5" spans="2:46" ht="6.95" customHeight="1">
      <c r="B5" s="110"/>
      <c r="L5" s="110"/>
    </row>
    <row r="6" spans="2:46" ht="12" customHeight="1">
      <c r="B6" s="110"/>
      <c r="D6" s="120" t="s">
        <v>17</v>
      </c>
      <c r="L6" s="110"/>
    </row>
    <row r="7" spans="2:46" ht="16.5" customHeight="1">
      <c r="B7" s="110"/>
      <c r="E7" s="206" t="str">
        <f>'Rekapitulace stavby'!K6</f>
        <v>Stavební úpravy a modernizace kanceláře děkana</v>
      </c>
      <c r="F7" s="207"/>
      <c r="G7" s="207"/>
      <c r="H7" s="207"/>
      <c r="L7" s="110"/>
    </row>
    <row r="8" spans="2:46" s="125" customFormat="1" ht="12" customHeight="1">
      <c r="B8" s="124"/>
      <c r="D8" s="120" t="s">
        <v>82</v>
      </c>
      <c r="L8" s="124"/>
    </row>
    <row r="9" spans="2:46" s="125" customFormat="1" ht="16.5" customHeight="1">
      <c r="B9" s="124"/>
      <c r="E9" s="154" t="s">
        <v>83</v>
      </c>
      <c r="F9" s="208"/>
      <c r="G9" s="208"/>
      <c r="H9" s="208"/>
      <c r="L9" s="124"/>
    </row>
    <row r="10" spans="2:46" s="125" customFormat="1">
      <c r="B10" s="124"/>
      <c r="L10" s="124"/>
    </row>
    <row r="11" spans="2:46" s="125" customFormat="1" ht="12" customHeight="1">
      <c r="B11" s="124"/>
      <c r="D11" s="120" t="s">
        <v>19</v>
      </c>
      <c r="F11" s="121" t="s">
        <v>3</v>
      </c>
      <c r="I11" s="120" t="s">
        <v>20</v>
      </c>
      <c r="J11" s="121" t="s">
        <v>3</v>
      </c>
      <c r="L11" s="124"/>
    </row>
    <row r="12" spans="2:46" s="125" customFormat="1" ht="12" customHeight="1">
      <c r="B12" s="124"/>
      <c r="D12" s="120" t="s">
        <v>21</v>
      </c>
      <c r="F12" s="121" t="s">
        <v>22</v>
      </c>
      <c r="I12" s="120" t="s">
        <v>23</v>
      </c>
      <c r="J12" s="209" t="str">
        <f>'Rekapitulace stavby'!AN8</f>
        <v>26. 2. 2025</v>
      </c>
      <c r="L12" s="124"/>
    </row>
    <row r="13" spans="2:46" s="125" customFormat="1" ht="10.9" customHeight="1">
      <c r="B13" s="124"/>
      <c r="L13" s="124"/>
    </row>
    <row r="14" spans="2:46" s="125" customFormat="1" ht="12" customHeight="1">
      <c r="B14" s="124"/>
      <c r="D14" s="120" t="s">
        <v>25</v>
      </c>
      <c r="I14" s="120" t="s">
        <v>26</v>
      </c>
      <c r="J14" s="121" t="s">
        <v>3</v>
      </c>
      <c r="L14" s="124"/>
    </row>
    <row r="15" spans="2:46" s="125" customFormat="1" ht="18" customHeight="1">
      <c r="B15" s="124"/>
      <c r="E15" s="121" t="s">
        <v>629</v>
      </c>
      <c r="I15" s="120" t="s">
        <v>27</v>
      </c>
      <c r="J15" s="121" t="s">
        <v>3</v>
      </c>
      <c r="L15" s="124"/>
    </row>
    <row r="16" spans="2:46" s="125" customFormat="1" ht="6.95" customHeight="1">
      <c r="B16" s="124"/>
      <c r="L16" s="124"/>
    </row>
    <row r="17" spans="2:12" s="125" customFormat="1" ht="12" customHeight="1">
      <c r="B17" s="124"/>
      <c r="D17" s="120" t="s">
        <v>28</v>
      </c>
      <c r="I17" s="120" t="s">
        <v>26</v>
      </c>
      <c r="J17" s="2" t="str">
        <f>'Rekapitulace stavby'!AN13</f>
        <v>Vyplň údaj</v>
      </c>
      <c r="L17" s="124"/>
    </row>
    <row r="18" spans="2:12" s="125" customFormat="1" ht="18" customHeight="1">
      <c r="B18" s="124"/>
      <c r="E18" s="94" t="str">
        <f>'Rekapitulace stavby'!E14</f>
        <v>Vyplň údaj</v>
      </c>
      <c r="F18" s="288"/>
      <c r="G18" s="288"/>
      <c r="H18" s="288"/>
      <c r="I18" s="120" t="s">
        <v>27</v>
      </c>
      <c r="J18" s="2" t="str">
        <f>'Rekapitulace stavby'!AN14</f>
        <v>Vyplň údaj</v>
      </c>
      <c r="L18" s="124"/>
    </row>
    <row r="19" spans="2:12" s="125" customFormat="1" ht="6.95" customHeight="1">
      <c r="B19" s="124"/>
      <c r="L19" s="124"/>
    </row>
    <row r="20" spans="2:12" s="125" customFormat="1" ht="12" customHeight="1">
      <c r="B20" s="124"/>
      <c r="D20" s="120" t="s">
        <v>30</v>
      </c>
      <c r="I20" s="120" t="s">
        <v>26</v>
      </c>
      <c r="J20" s="121" t="s">
        <v>3</v>
      </c>
      <c r="L20" s="124"/>
    </row>
    <row r="21" spans="2:12" s="125" customFormat="1" ht="18" customHeight="1">
      <c r="B21" s="124"/>
      <c r="E21" s="121" t="s">
        <v>31</v>
      </c>
      <c r="I21" s="120" t="s">
        <v>27</v>
      </c>
      <c r="J21" s="121" t="s">
        <v>3</v>
      </c>
      <c r="L21" s="124"/>
    </row>
    <row r="22" spans="2:12" s="125" customFormat="1" ht="6.95" customHeight="1">
      <c r="B22" s="124"/>
      <c r="L22" s="124"/>
    </row>
    <row r="23" spans="2:12" s="125" customFormat="1" ht="12" customHeight="1">
      <c r="B23" s="124"/>
      <c r="D23" s="120" t="s">
        <v>33</v>
      </c>
      <c r="I23" s="120" t="s">
        <v>26</v>
      </c>
      <c r="J23" s="121" t="s">
        <v>3</v>
      </c>
      <c r="L23" s="124"/>
    </row>
    <row r="24" spans="2:12" s="125" customFormat="1" ht="18" customHeight="1">
      <c r="B24" s="124"/>
      <c r="E24" s="121" t="s">
        <v>31</v>
      </c>
      <c r="I24" s="120" t="s">
        <v>27</v>
      </c>
      <c r="J24" s="121" t="s">
        <v>3</v>
      </c>
      <c r="L24" s="124"/>
    </row>
    <row r="25" spans="2:12" s="125" customFormat="1" ht="6.95" customHeight="1">
      <c r="B25" s="124"/>
      <c r="L25" s="124"/>
    </row>
    <row r="26" spans="2:12" s="125" customFormat="1" ht="12" customHeight="1">
      <c r="B26" s="124"/>
      <c r="D26" s="120" t="s">
        <v>34</v>
      </c>
      <c r="L26" s="124"/>
    </row>
    <row r="27" spans="2:12" s="211" customFormat="1" ht="47.25" customHeight="1">
      <c r="B27" s="210"/>
      <c r="E27" s="122" t="s">
        <v>35</v>
      </c>
      <c r="F27" s="122"/>
      <c r="G27" s="122"/>
      <c r="H27" s="122"/>
      <c r="L27" s="210"/>
    </row>
    <row r="28" spans="2:12" s="125" customFormat="1" ht="6.95" customHeight="1">
      <c r="B28" s="124"/>
      <c r="L28" s="124"/>
    </row>
    <row r="29" spans="2:12" s="125" customFormat="1" ht="6.95" customHeight="1">
      <c r="B29" s="124"/>
      <c r="D29" s="162"/>
      <c r="E29" s="162"/>
      <c r="F29" s="162"/>
      <c r="G29" s="162"/>
      <c r="H29" s="162"/>
      <c r="I29" s="162"/>
      <c r="J29" s="162"/>
      <c r="K29" s="162"/>
      <c r="L29" s="124"/>
    </row>
    <row r="30" spans="2:12" s="125" customFormat="1" ht="25.35" customHeight="1">
      <c r="B30" s="124"/>
      <c r="D30" s="212" t="s">
        <v>36</v>
      </c>
      <c r="J30" s="213">
        <f>ROUND(J89, 2)</f>
        <v>0</v>
      </c>
      <c r="L30" s="124"/>
    </row>
    <row r="31" spans="2:12" s="125" customFormat="1" ht="6.95" customHeight="1">
      <c r="B31" s="124"/>
      <c r="D31" s="162"/>
      <c r="E31" s="162"/>
      <c r="F31" s="162"/>
      <c r="G31" s="162"/>
      <c r="H31" s="162"/>
      <c r="I31" s="162"/>
      <c r="J31" s="162"/>
      <c r="K31" s="162"/>
      <c r="L31" s="124"/>
    </row>
    <row r="32" spans="2:12" s="125" customFormat="1" ht="14.45" customHeight="1">
      <c r="B32" s="124"/>
      <c r="F32" s="214" t="s">
        <v>38</v>
      </c>
      <c r="I32" s="214" t="s">
        <v>37</v>
      </c>
      <c r="J32" s="214" t="s">
        <v>39</v>
      </c>
      <c r="L32" s="124"/>
    </row>
    <row r="33" spans="2:12" s="125" customFormat="1" ht="14.45" customHeight="1">
      <c r="B33" s="124"/>
      <c r="D33" s="215" t="s">
        <v>40</v>
      </c>
      <c r="E33" s="120" t="s">
        <v>41</v>
      </c>
      <c r="F33" s="216">
        <f>ROUND((SUM(BE89:BE200)),  2)</f>
        <v>0</v>
      </c>
      <c r="I33" s="217">
        <v>0.21</v>
      </c>
      <c r="J33" s="216">
        <f>ROUND(((SUM(BE89:BE200))*I33),  2)</f>
        <v>0</v>
      </c>
      <c r="L33" s="124"/>
    </row>
    <row r="34" spans="2:12" s="125" customFormat="1" ht="14.45" customHeight="1">
      <c r="B34" s="124"/>
      <c r="E34" s="120" t="s">
        <v>42</v>
      </c>
      <c r="F34" s="216">
        <f>ROUND((SUM(BF89:BF200)),  2)</f>
        <v>0</v>
      </c>
      <c r="I34" s="217">
        <v>0.12</v>
      </c>
      <c r="J34" s="216">
        <f>ROUND(((SUM(BF89:BF200))*I34),  2)</f>
        <v>0</v>
      </c>
      <c r="L34" s="124"/>
    </row>
    <row r="35" spans="2:12" s="125" customFormat="1" ht="14.45" hidden="1" customHeight="1">
      <c r="B35" s="124"/>
      <c r="E35" s="120" t="s">
        <v>43</v>
      </c>
      <c r="F35" s="216">
        <f>ROUND((SUM(BG89:BG200)),  2)</f>
        <v>0</v>
      </c>
      <c r="I35" s="217">
        <v>0.21</v>
      </c>
      <c r="J35" s="216">
        <f>0</f>
        <v>0</v>
      </c>
      <c r="L35" s="124"/>
    </row>
    <row r="36" spans="2:12" s="125" customFormat="1" ht="14.45" hidden="1" customHeight="1">
      <c r="B36" s="124"/>
      <c r="E36" s="120" t="s">
        <v>44</v>
      </c>
      <c r="F36" s="216">
        <f>ROUND((SUM(BH89:BH200)),  2)</f>
        <v>0</v>
      </c>
      <c r="I36" s="217">
        <v>0.12</v>
      </c>
      <c r="J36" s="216">
        <f>0</f>
        <v>0</v>
      </c>
      <c r="L36" s="124"/>
    </row>
    <row r="37" spans="2:12" s="125" customFormat="1" ht="14.45" hidden="1" customHeight="1">
      <c r="B37" s="124"/>
      <c r="E37" s="120" t="s">
        <v>45</v>
      </c>
      <c r="F37" s="216">
        <f>ROUND((SUM(BI89:BI200)),  2)</f>
        <v>0</v>
      </c>
      <c r="I37" s="217">
        <v>0</v>
      </c>
      <c r="J37" s="216">
        <f>0</f>
        <v>0</v>
      </c>
      <c r="L37" s="124"/>
    </row>
    <row r="38" spans="2:12" s="125" customFormat="1" ht="6.95" customHeight="1">
      <c r="B38" s="124"/>
      <c r="L38" s="124"/>
    </row>
    <row r="39" spans="2:12" s="125" customFormat="1" ht="25.35" customHeight="1">
      <c r="B39" s="124"/>
      <c r="C39" s="218"/>
      <c r="D39" s="219" t="s">
        <v>46</v>
      </c>
      <c r="E39" s="169"/>
      <c r="F39" s="169"/>
      <c r="G39" s="220" t="s">
        <v>47</v>
      </c>
      <c r="H39" s="221" t="s">
        <v>48</v>
      </c>
      <c r="I39" s="169"/>
      <c r="J39" s="222">
        <f>SUM(J30:J37)</f>
        <v>0</v>
      </c>
      <c r="K39" s="223"/>
      <c r="L39" s="124"/>
    </row>
    <row r="40" spans="2:12" s="125" customFormat="1" ht="14.45" customHeight="1">
      <c r="B40" s="145"/>
      <c r="C40" s="146"/>
      <c r="D40" s="146"/>
      <c r="E40" s="146"/>
      <c r="F40" s="146"/>
      <c r="G40" s="146"/>
      <c r="H40" s="146"/>
      <c r="I40" s="146"/>
      <c r="J40" s="146"/>
      <c r="K40" s="146"/>
      <c r="L40" s="124"/>
    </row>
    <row r="44" spans="2:12" s="125" customFormat="1" ht="6.95" customHeight="1">
      <c r="B44" s="147"/>
      <c r="C44" s="148"/>
      <c r="D44" s="148"/>
      <c r="E44" s="148"/>
      <c r="F44" s="148"/>
      <c r="G44" s="148"/>
      <c r="H44" s="148"/>
      <c r="I44" s="148"/>
      <c r="J44" s="148"/>
      <c r="K44" s="148"/>
      <c r="L44" s="124"/>
    </row>
    <row r="45" spans="2:12" s="125" customFormat="1" ht="24.95" customHeight="1">
      <c r="B45" s="124"/>
      <c r="C45" s="111" t="s">
        <v>84</v>
      </c>
      <c r="L45" s="124"/>
    </row>
    <row r="46" spans="2:12" s="125" customFormat="1" ht="6.95" customHeight="1">
      <c r="B46" s="124"/>
      <c r="L46" s="124"/>
    </row>
    <row r="47" spans="2:12" s="125" customFormat="1" ht="12" customHeight="1">
      <c r="B47" s="124"/>
      <c r="C47" s="120" t="s">
        <v>17</v>
      </c>
      <c r="L47" s="124"/>
    </row>
    <row r="48" spans="2:12" s="125" customFormat="1" ht="16.5" customHeight="1">
      <c r="B48" s="124"/>
      <c r="E48" s="206" t="str">
        <f>E7</f>
        <v>Stavební úpravy a modernizace kanceláře děkana</v>
      </c>
      <c r="F48" s="207"/>
      <c r="G48" s="207"/>
      <c r="H48" s="207"/>
      <c r="L48" s="124"/>
    </row>
    <row r="49" spans="2:47" s="125" customFormat="1" ht="12" customHeight="1">
      <c r="B49" s="124"/>
      <c r="C49" s="120" t="s">
        <v>82</v>
      </c>
      <c r="L49" s="124"/>
    </row>
    <row r="50" spans="2:47" s="125" customFormat="1" ht="16.5" customHeight="1">
      <c r="B50" s="124"/>
      <c r="E50" s="154" t="str">
        <f>E9</f>
        <v>01 - elektroinstalace</v>
      </c>
      <c r="F50" s="208"/>
      <c r="G50" s="208"/>
      <c r="H50" s="208"/>
      <c r="L50" s="124"/>
    </row>
    <row r="51" spans="2:47" s="125" customFormat="1" ht="6.95" customHeight="1">
      <c r="B51" s="124"/>
      <c r="L51" s="124"/>
    </row>
    <row r="52" spans="2:47" s="125" customFormat="1" ht="12" customHeight="1">
      <c r="B52" s="124"/>
      <c r="C52" s="120" t="s">
        <v>21</v>
      </c>
      <c r="F52" s="121" t="str">
        <f>F12</f>
        <v xml:space="preserve"> </v>
      </c>
      <c r="I52" s="120" t="s">
        <v>23</v>
      </c>
      <c r="J52" s="209" t="str">
        <f>IF(J12="","",J12)</f>
        <v>26. 2. 2025</v>
      </c>
      <c r="L52" s="124"/>
    </row>
    <row r="53" spans="2:47" s="125" customFormat="1" ht="6.95" customHeight="1">
      <c r="B53" s="124"/>
      <c r="L53" s="124"/>
    </row>
    <row r="54" spans="2:47" s="125" customFormat="1" ht="15.2" customHeight="1">
      <c r="B54" s="124"/>
      <c r="C54" s="120" t="s">
        <v>25</v>
      </c>
      <c r="F54" s="121" t="str">
        <f>E15</f>
        <v>Slezsaká univerzita v Opavě, Na rybníčku 626/1, Předměstí, 74601 Opava</v>
      </c>
      <c r="I54" s="120" t="s">
        <v>30</v>
      </c>
      <c r="J54" s="224" t="str">
        <f>E21</f>
        <v>Jiří Kupczyn</v>
      </c>
      <c r="L54" s="124"/>
    </row>
    <row r="55" spans="2:47" s="125" customFormat="1" ht="15.2" customHeight="1">
      <c r="B55" s="124"/>
      <c r="C55" s="120" t="s">
        <v>28</v>
      </c>
      <c r="F55" s="121" t="str">
        <f>IF(E18="","",E18)</f>
        <v>Vyplň údaj</v>
      </c>
      <c r="I55" s="120" t="s">
        <v>33</v>
      </c>
      <c r="J55" s="224" t="str">
        <f>E24</f>
        <v>Jiří Kupczyn</v>
      </c>
      <c r="L55" s="124"/>
    </row>
    <row r="56" spans="2:47" s="125" customFormat="1" ht="10.35" customHeight="1">
      <c r="B56" s="124"/>
      <c r="L56" s="124"/>
    </row>
    <row r="57" spans="2:47" s="125" customFormat="1" ht="29.25" customHeight="1">
      <c r="B57" s="124"/>
      <c r="C57" s="225" t="s">
        <v>85</v>
      </c>
      <c r="D57" s="218"/>
      <c r="E57" s="218"/>
      <c r="F57" s="218"/>
      <c r="G57" s="218"/>
      <c r="H57" s="218"/>
      <c r="I57" s="218"/>
      <c r="J57" s="226" t="s">
        <v>86</v>
      </c>
      <c r="K57" s="218"/>
      <c r="L57" s="124"/>
    </row>
    <row r="58" spans="2:47" s="125" customFormat="1" ht="10.35" customHeight="1">
      <c r="B58" s="124"/>
      <c r="L58" s="124"/>
    </row>
    <row r="59" spans="2:47" s="125" customFormat="1" ht="22.9" customHeight="1">
      <c r="B59" s="124"/>
      <c r="C59" s="227" t="s">
        <v>68</v>
      </c>
      <c r="J59" s="213">
        <f>J89</f>
        <v>0</v>
      </c>
      <c r="L59" s="124"/>
      <c r="AU59" s="107" t="s">
        <v>87</v>
      </c>
    </row>
    <row r="60" spans="2:47" s="229" customFormat="1" ht="24.95" customHeight="1">
      <c r="B60" s="228"/>
      <c r="D60" s="230" t="s">
        <v>88</v>
      </c>
      <c r="E60" s="231"/>
      <c r="F60" s="231"/>
      <c r="G60" s="231"/>
      <c r="H60" s="231"/>
      <c r="I60" s="231"/>
      <c r="J60" s="232">
        <f>J90</f>
        <v>0</v>
      </c>
      <c r="L60" s="228"/>
    </row>
    <row r="61" spans="2:47" s="234" customFormat="1" ht="19.899999999999999" customHeight="1">
      <c r="B61" s="233"/>
      <c r="D61" s="235" t="s">
        <v>89</v>
      </c>
      <c r="E61" s="236"/>
      <c r="F61" s="236"/>
      <c r="G61" s="236"/>
      <c r="H61" s="236"/>
      <c r="I61" s="236"/>
      <c r="J61" s="237">
        <f>J91</f>
        <v>0</v>
      </c>
      <c r="L61" s="233"/>
    </row>
    <row r="62" spans="2:47" s="229" customFormat="1" ht="24.95" customHeight="1">
      <c r="B62" s="228"/>
      <c r="D62" s="230" t="s">
        <v>90</v>
      </c>
      <c r="E62" s="231"/>
      <c r="F62" s="231"/>
      <c r="G62" s="231"/>
      <c r="H62" s="231"/>
      <c r="I62" s="231"/>
      <c r="J62" s="232">
        <f>J94</f>
        <v>0</v>
      </c>
      <c r="L62" s="228"/>
    </row>
    <row r="63" spans="2:47" s="234" customFormat="1" ht="19.899999999999999" customHeight="1">
      <c r="B63" s="233"/>
      <c r="D63" s="235" t="s">
        <v>91</v>
      </c>
      <c r="E63" s="236"/>
      <c r="F63" s="236"/>
      <c r="G63" s="236"/>
      <c r="H63" s="236"/>
      <c r="I63" s="236"/>
      <c r="J63" s="237">
        <f>J95</f>
        <v>0</v>
      </c>
      <c r="L63" s="233"/>
    </row>
    <row r="64" spans="2:47" s="234" customFormat="1" ht="19.899999999999999" customHeight="1">
      <c r="B64" s="233"/>
      <c r="D64" s="235" t="s">
        <v>92</v>
      </c>
      <c r="E64" s="236"/>
      <c r="F64" s="236"/>
      <c r="G64" s="236"/>
      <c r="H64" s="236"/>
      <c r="I64" s="236"/>
      <c r="J64" s="237">
        <f>J163</f>
        <v>0</v>
      </c>
      <c r="L64" s="233"/>
    </row>
    <row r="65" spans="2:12" s="229" customFormat="1" ht="24.95" customHeight="1">
      <c r="B65" s="228"/>
      <c r="D65" s="230" t="s">
        <v>93</v>
      </c>
      <c r="E65" s="231"/>
      <c r="F65" s="231"/>
      <c r="G65" s="231"/>
      <c r="H65" s="231"/>
      <c r="I65" s="231"/>
      <c r="J65" s="232">
        <f>J182</f>
        <v>0</v>
      </c>
      <c r="L65" s="228"/>
    </row>
    <row r="66" spans="2:12" s="234" customFormat="1" ht="19.899999999999999" customHeight="1">
      <c r="B66" s="233"/>
      <c r="D66" s="235" t="s">
        <v>94</v>
      </c>
      <c r="E66" s="236"/>
      <c r="F66" s="236"/>
      <c r="G66" s="236"/>
      <c r="H66" s="236"/>
      <c r="I66" s="236"/>
      <c r="J66" s="237">
        <f>J183</f>
        <v>0</v>
      </c>
      <c r="L66" s="233"/>
    </row>
    <row r="67" spans="2:12" s="234" customFormat="1" ht="19.899999999999999" customHeight="1">
      <c r="B67" s="233"/>
      <c r="D67" s="235" t="s">
        <v>95</v>
      </c>
      <c r="E67" s="236"/>
      <c r="F67" s="236"/>
      <c r="G67" s="236"/>
      <c r="H67" s="236"/>
      <c r="I67" s="236"/>
      <c r="J67" s="237">
        <f>J187</f>
        <v>0</v>
      </c>
      <c r="L67" s="233"/>
    </row>
    <row r="68" spans="2:12" s="234" customFormat="1" ht="19.899999999999999" customHeight="1">
      <c r="B68" s="233"/>
      <c r="D68" s="235" t="s">
        <v>96</v>
      </c>
      <c r="E68" s="236"/>
      <c r="F68" s="236"/>
      <c r="G68" s="236"/>
      <c r="H68" s="236"/>
      <c r="I68" s="236"/>
      <c r="J68" s="237">
        <f>J191</f>
        <v>0</v>
      </c>
      <c r="L68" s="233"/>
    </row>
    <row r="69" spans="2:12" s="229" customFormat="1" ht="24.95" customHeight="1">
      <c r="B69" s="228"/>
      <c r="D69" s="230" t="s">
        <v>97</v>
      </c>
      <c r="E69" s="231"/>
      <c r="F69" s="231"/>
      <c r="G69" s="231"/>
      <c r="H69" s="231"/>
      <c r="I69" s="231"/>
      <c r="J69" s="232">
        <f>J197</f>
        <v>0</v>
      </c>
      <c r="L69" s="228"/>
    </row>
    <row r="70" spans="2:12" s="125" customFormat="1" ht="21.75" customHeight="1">
      <c r="B70" s="124"/>
      <c r="L70" s="124"/>
    </row>
    <row r="71" spans="2:12" s="125" customFormat="1" ht="6.95" customHeight="1">
      <c r="B71" s="145"/>
      <c r="C71" s="146"/>
      <c r="D71" s="146"/>
      <c r="E71" s="146"/>
      <c r="F71" s="146"/>
      <c r="G71" s="146"/>
      <c r="H71" s="146"/>
      <c r="I71" s="146"/>
      <c r="J71" s="146"/>
      <c r="K71" s="146"/>
      <c r="L71" s="124"/>
    </row>
    <row r="75" spans="2:12" s="125" customFormat="1" ht="6.95" customHeight="1">
      <c r="B75" s="147"/>
      <c r="C75" s="148"/>
      <c r="D75" s="148"/>
      <c r="E75" s="148"/>
      <c r="F75" s="148"/>
      <c r="G75" s="148"/>
      <c r="H75" s="148"/>
      <c r="I75" s="148"/>
      <c r="J75" s="148"/>
      <c r="K75" s="148"/>
      <c r="L75" s="124"/>
    </row>
    <row r="76" spans="2:12" s="125" customFormat="1" ht="24.95" customHeight="1">
      <c r="B76" s="124"/>
      <c r="C76" s="111" t="s">
        <v>98</v>
      </c>
      <c r="L76" s="124"/>
    </row>
    <row r="77" spans="2:12" s="125" customFormat="1" ht="6.95" customHeight="1">
      <c r="B77" s="124"/>
      <c r="L77" s="124"/>
    </row>
    <row r="78" spans="2:12" s="125" customFormat="1" ht="12" customHeight="1">
      <c r="B78" s="124"/>
      <c r="C78" s="120" t="s">
        <v>17</v>
      </c>
      <c r="L78" s="124"/>
    </row>
    <row r="79" spans="2:12" s="125" customFormat="1" ht="16.5" customHeight="1">
      <c r="B79" s="124"/>
      <c r="E79" s="206" t="str">
        <f>E7</f>
        <v>Stavební úpravy a modernizace kanceláře děkana</v>
      </c>
      <c r="F79" s="207"/>
      <c r="G79" s="207"/>
      <c r="H79" s="207"/>
      <c r="L79" s="124"/>
    </row>
    <row r="80" spans="2:12" s="125" customFormat="1" ht="12" customHeight="1">
      <c r="B80" s="124"/>
      <c r="C80" s="120" t="s">
        <v>82</v>
      </c>
      <c r="L80" s="124"/>
    </row>
    <row r="81" spans="2:65" s="125" customFormat="1" ht="16.5" customHeight="1">
      <c r="B81" s="124"/>
      <c r="E81" s="154" t="str">
        <f>E9</f>
        <v>01 - elektroinstalace</v>
      </c>
      <c r="F81" s="208"/>
      <c r="G81" s="208"/>
      <c r="H81" s="208"/>
      <c r="L81" s="124"/>
    </row>
    <row r="82" spans="2:65" s="125" customFormat="1" ht="6.95" customHeight="1">
      <c r="B82" s="124"/>
      <c r="L82" s="124"/>
    </row>
    <row r="83" spans="2:65" s="125" customFormat="1" ht="12" customHeight="1">
      <c r="B83" s="124"/>
      <c r="C83" s="120" t="s">
        <v>21</v>
      </c>
      <c r="F83" s="121" t="str">
        <f>F12</f>
        <v xml:space="preserve"> </v>
      </c>
      <c r="I83" s="120" t="s">
        <v>23</v>
      </c>
      <c r="J83" s="209" t="str">
        <f>IF(J12="","",J12)</f>
        <v>26. 2. 2025</v>
      </c>
      <c r="L83" s="124"/>
    </row>
    <row r="84" spans="2:65" s="125" customFormat="1" ht="6.95" customHeight="1">
      <c r="B84" s="124"/>
      <c r="L84" s="124"/>
    </row>
    <row r="85" spans="2:65" s="125" customFormat="1" ht="15.2" customHeight="1">
      <c r="B85" s="124"/>
      <c r="C85" s="120" t="s">
        <v>25</v>
      </c>
      <c r="F85" s="121" t="str">
        <f>E15</f>
        <v>Slezsaká univerzita v Opavě, Na rybníčku 626/1, Předměstí, 74601 Opava</v>
      </c>
      <c r="I85" s="120" t="s">
        <v>30</v>
      </c>
      <c r="J85" s="224" t="str">
        <f>E21</f>
        <v>Jiří Kupczyn</v>
      </c>
      <c r="L85" s="124"/>
    </row>
    <row r="86" spans="2:65" s="125" customFormat="1" ht="15.2" customHeight="1">
      <c r="B86" s="124"/>
      <c r="C86" s="120" t="s">
        <v>28</v>
      </c>
      <c r="F86" s="121" t="str">
        <f>IF(E18="","",E18)</f>
        <v>Vyplň údaj</v>
      </c>
      <c r="I86" s="120" t="s">
        <v>33</v>
      </c>
      <c r="J86" s="224" t="str">
        <f>E24</f>
        <v>Jiří Kupczyn</v>
      </c>
      <c r="L86" s="124"/>
    </row>
    <row r="87" spans="2:65" s="125" customFormat="1" ht="10.35" customHeight="1">
      <c r="B87" s="124"/>
      <c r="L87" s="124"/>
    </row>
    <row r="88" spans="2:65" s="242" customFormat="1" ht="29.25" customHeight="1">
      <c r="B88" s="238"/>
      <c r="C88" s="239" t="s">
        <v>99</v>
      </c>
      <c r="D88" s="240" t="s">
        <v>55</v>
      </c>
      <c r="E88" s="240" t="s">
        <v>51</v>
      </c>
      <c r="F88" s="240" t="s">
        <v>52</v>
      </c>
      <c r="G88" s="240" t="s">
        <v>100</v>
      </c>
      <c r="H88" s="240" t="s">
        <v>101</v>
      </c>
      <c r="I88" s="240" t="s">
        <v>102</v>
      </c>
      <c r="J88" s="240" t="s">
        <v>86</v>
      </c>
      <c r="K88" s="241" t="s">
        <v>103</v>
      </c>
      <c r="L88" s="238"/>
      <c r="M88" s="173" t="s">
        <v>3</v>
      </c>
      <c r="N88" s="174" t="s">
        <v>40</v>
      </c>
      <c r="O88" s="174" t="s">
        <v>104</v>
      </c>
      <c r="P88" s="174" t="s">
        <v>105</v>
      </c>
      <c r="Q88" s="174" t="s">
        <v>106</v>
      </c>
      <c r="R88" s="174" t="s">
        <v>107</v>
      </c>
      <c r="S88" s="174" t="s">
        <v>108</v>
      </c>
      <c r="T88" s="175" t="s">
        <v>109</v>
      </c>
    </row>
    <row r="89" spans="2:65" s="125" customFormat="1" ht="22.9" customHeight="1">
      <c r="B89" s="124"/>
      <c r="C89" s="179" t="s">
        <v>110</v>
      </c>
      <c r="J89" s="243">
        <f>BK89</f>
        <v>0</v>
      </c>
      <c r="L89" s="124"/>
      <c r="M89" s="176"/>
      <c r="N89" s="162"/>
      <c r="O89" s="162"/>
      <c r="P89" s="244">
        <f>P90+P94+P182+P197</f>
        <v>0</v>
      </c>
      <c r="Q89" s="162"/>
      <c r="R89" s="244">
        <f>R90+R94+R182+R197</f>
        <v>0.1266275</v>
      </c>
      <c r="S89" s="162"/>
      <c r="T89" s="245">
        <f>T90+T94+T182+T197</f>
        <v>0.75063999999999997</v>
      </c>
      <c r="AT89" s="107" t="s">
        <v>69</v>
      </c>
      <c r="AU89" s="107" t="s">
        <v>87</v>
      </c>
      <c r="BK89" s="246">
        <f>BK90+BK94+BK182+BK197</f>
        <v>0</v>
      </c>
    </row>
    <row r="90" spans="2:65" s="248" customFormat="1" ht="25.9" customHeight="1">
      <c r="B90" s="247"/>
      <c r="D90" s="249" t="s">
        <v>69</v>
      </c>
      <c r="E90" s="250" t="s">
        <v>111</v>
      </c>
      <c r="F90" s="250" t="s">
        <v>112</v>
      </c>
      <c r="J90" s="251">
        <f>BK90</f>
        <v>0</v>
      </c>
      <c r="L90" s="247"/>
      <c r="M90" s="252"/>
      <c r="P90" s="253">
        <f>P91</f>
        <v>0</v>
      </c>
      <c r="R90" s="253">
        <f>R91</f>
        <v>2.6339999999999999E-2</v>
      </c>
      <c r="T90" s="254">
        <f>T91</f>
        <v>0</v>
      </c>
      <c r="AR90" s="249" t="s">
        <v>78</v>
      </c>
      <c r="AT90" s="255" t="s">
        <v>69</v>
      </c>
      <c r="AU90" s="255" t="s">
        <v>70</v>
      </c>
      <c r="AY90" s="249" t="s">
        <v>113</v>
      </c>
      <c r="BK90" s="256">
        <f>BK91</f>
        <v>0</v>
      </c>
    </row>
    <row r="91" spans="2:65" s="248" customFormat="1" ht="22.9" customHeight="1">
      <c r="B91" s="247"/>
      <c r="D91" s="249" t="s">
        <v>69</v>
      </c>
      <c r="E91" s="257" t="s">
        <v>114</v>
      </c>
      <c r="F91" s="257" t="s">
        <v>115</v>
      </c>
      <c r="J91" s="258">
        <f>BK91</f>
        <v>0</v>
      </c>
      <c r="L91" s="247"/>
      <c r="M91" s="252"/>
      <c r="P91" s="253">
        <f>SUM(P92:P93)</f>
        <v>0</v>
      </c>
      <c r="R91" s="253">
        <f>SUM(R92:R93)</f>
        <v>2.6339999999999999E-2</v>
      </c>
      <c r="T91" s="254">
        <f>SUM(T92:T93)</f>
        <v>0</v>
      </c>
      <c r="AR91" s="249" t="s">
        <v>78</v>
      </c>
      <c r="AT91" s="255" t="s">
        <v>69</v>
      </c>
      <c r="AU91" s="255" t="s">
        <v>78</v>
      </c>
      <c r="AY91" s="249" t="s">
        <v>113</v>
      </c>
      <c r="BK91" s="256">
        <f>SUM(BK92:BK93)</f>
        <v>0</v>
      </c>
    </row>
    <row r="92" spans="2:65" s="125" customFormat="1" ht="24.2" customHeight="1">
      <c r="B92" s="124"/>
      <c r="C92" s="259" t="s">
        <v>78</v>
      </c>
      <c r="D92" s="259" t="s">
        <v>116</v>
      </c>
      <c r="E92" s="260" t="s">
        <v>117</v>
      </c>
      <c r="F92" s="261" t="s">
        <v>118</v>
      </c>
      <c r="G92" s="262" t="s">
        <v>119</v>
      </c>
      <c r="H92" s="263">
        <v>1</v>
      </c>
      <c r="I92" s="5"/>
      <c r="J92" s="264">
        <f>ROUND(I92*H92,2)</f>
        <v>0</v>
      </c>
      <c r="K92" s="261" t="s">
        <v>120</v>
      </c>
      <c r="L92" s="124"/>
      <c r="M92" s="265" t="s">
        <v>3</v>
      </c>
      <c r="N92" s="266" t="s">
        <v>41</v>
      </c>
      <c r="P92" s="267">
        <f>O92*H92</f>
        <v>0</v>
      </c>
      <c r="Q92" s="267">
        <v>2.6339999999999999E-2</v>
      </c>
      <c r="R92" s="267">
        <f>Q92*H92</f>
        <v>2.6339999999999999E-2</v>
      </c>
      <c r="S92" s="267">
        <v>0</v>
      </c>
      <c r="T92" s="268">
        <f>S92*H92</f>
        <v>0</v>
      </c>
      <c r="AR92" s="269" t="s">
        <v>121</v>
      </c>
      <c r="AT92" s="269" t="s">
        <v>116</v>
      </c>
      <c r="AU92" s="269" t="s">
        <v>80</v>
      </c>
      <c r="AY92" s="107" t="s">
        <v>113</v>
      </c>
      <c r="BE92" s="270">
        <f>IF(N92="základní",J92,0)</f>
        <v>0</v>
      </c>
      <c r="BF92" s="270">
        <f>IF(N92="snížená",J92,0)</f>
        <v>0</v>
      </c>
      <c r="BG92" s="270">
        <f>IF(N92="zákl. přenesená",J92,0)</f>
        <v>0</v>
      </c>
      <c r="BH92" s="270">
        <f>IF(N92="sníž. přenesená",J92,0)</f>
        <v>0</v>
      </c>
      <c r="BI92" s="270">
        <f>IF(N92="nulová",J92,0)</f>
        <v>0</v>
      </c>
      <c r="BJ92" s="107" t="s">
        <v>78</v>
      </c>
      <c r="BK92" s="270">
        <f>ROUND(I92*H92,2)</f>
        <v>0</v>
      </c>
      <c r="BL92" s="107" t="s">
        <v>121</v>
      </c>
      <c r="BM92" s="269" t="s">
        <v>122</v>
      </c>
    </row>
    <row r="93" spans="2:65" s="125" customFormat="1">
      <c r="B93" s="124"/>
      <c r="D93" s="271" t="s">
        <v>123</v>
      </c>
      <c r="F93" s="272" t="s">
        <v>124</v>
      </c>
      <c r="I93" s="6"/>
      <c r="L93" s="124"/>
      <c r="M93" s="273"/>
      <c r="T93" s="166"/>
      <c r="AT93" s="107" t="s">
        <v>123</v>
      </c>
      <c r="AU93" s="107" t="s">
        <v>80</v>
      </c>
    </row>
    <row r="94" spans="2:65" s="248" customFormat="1" ht="25.9" customHeight="1">
      <c r="B94" s="247"/>
      <c r="D94" s="249" t="s">
        <v>69</v>
      </c>
      <c r="E94" s="250" t="s">
        <v>125</v>
      </c>
      <c r="F94" s="250" t="s">
        <v>126</v>
      </c>
      <c r="I94" s="4"/>
      <c r="J94" s="251">
        <f>BK94</f>
        <v>0</v>
      </c>
      <c r="L94" s="247"/>
      <c r="M94" s="252"/>
      <c r="P94" s="253">
        <f>P95+P163</f>
        <v>0</v>
      </c>
      <c r="R94" s="253">
        <f>R95+R163</f>
        <v>9.9967500000000015E-2</v>
      </c>
      <c r="T94" s="254">
        <f>T95+T163</f>
        <v>1.064E-2</v>
      </c>
      <c r="AR94" s="249" t="s">
        <v>80</v>
      </c>
      <c r="AT94" s="255" t="s">
        <v>69</v>
      </c>
      <c r="AU94" s="255" t="s">
        <v>70</v>
      </c>
      <c r="AY94" s="249" t="s">
        <v>113</v>
      </c>
      <c r="BK94" s="256">
        <f>BK95+BK163</f>
        <v>0</v>
      </c>
    </row>
    <row r="95" spans="2:65" s="248" customFormat="1" ht="22.9" customHeight="1">
      <c r="B95" s="247"/>
      <c r="D95" s="249" t="s">
        <v>69</v>
      </c>
      <c r="E95" s="257" t="s">
        <v>127</v>
      </c>
      <c r="F95" s="257" t="s">
        <v>128</v>
      </c>
      <c r="I95" s="4"/>
      <c r="J95" s="258">
        <f>BK95</f>
        <v>0</v>
      </c>
      <c r="L95" s="247"/>
      <c r="M95" s="252"/>
      <c r="P95" s="253">
        <f>SUM(P96:P162)</f>
        <v>0</v>
      </c>
      <c r="R95" s="253">
        <f>SUM(R96:R162)</f>
        <v>7.9347500000000001E-2</v>
      </c>
      <c r="T95" s="254">
        <f>SUM(T96:T162)</f>
        <v>1.064E-2</v>
      </c>
      <c r="AR95" s="249" t="s">
        <v>80</v>
      </c>
      <c r="AT95" s="255" t="s">
        <v>69</v>
      </c>
      <c r="AU95" s="255" t="s">
        <v>78</v>
      </c>
      <c r="AY95" s="249" t="s">
        <v>113</v>
      </c>
      <c r="BK95" s="256">
        <f>SUM(BK96:BK162)</f>
        <v>0</v>
      </c>
    </row>
    <row r="96" spans="2:65" s="125" customFormat="1" ht="24.2" customHeight="1">
      <c r="B96" s="124"/>
      <c r="C96" s="259" t="s">
        <v>80</v>
      </c>
      <c r="D96" s="259" t="s">
        <v>116</v>
      </c>
      <c r="E96" s="260" t="s">
        <v>129</v>
      </c>
      <c r="F96" s="261" t="s">
        <v>130</v>
      </c>
      <c r="G96" s="262" t="s">
        <v>131</v>
      </c>
      <c r="H96" s="263">
        <v>10</v>
      </c>
      <c r="I96" s="5"/>
      <c r="J96" s="264">
        <f>ROUND(I96*H96,2)</f>
        <v>0</v>
      </c>
      <c r="K96" s="261" t="s">
        <v>120</v>
      </c>
      <c r="L96" s="124"/>
      <c r="M96" s="265" t="s">
        <v>3</v>
      </c>
      <c r="N96" s="266" t="s">
        <v>41</v>
      </c>
      <c r="P96" s="267">
        <f>O96*H96</f>
        <v>0</v>
      </c>
      <c r="Q96" s="267">
        <v>0</v>
      </c>
      <c r="R96" s="267">
        <f>Q96*H96</f>
        <v>0</v>
      </c>
      <c r="S96" s="267">
        <v>0</v>
      </c>
      <c r="T96" s="268">
        <f>S96*H96</f>
        <v>0</v>
      </c>
      <c r="AR96" s="269" t="s">
        <v>132</v>
      </c>
      <c r="AT96" s="269" t="s">
        <v>116</v>
      </c>
      <c r="AU96" s="269" t="s">
        <v>80</v>
      </c>
      <c r="AY96" s="107" t="s">
        <v>113</v>
      </c>
      <c r="BE96" s="270">
        <f>IF(N96="základní",J96,0)</f>
        <v>0</v>
      </c>
      <c r="BF96" s="270">
        <f>IF(N96="snížená",J96,0)</f>
        <v>0</v>
      </c>
      <c r="BG96" s="270">
        <f>IF(N96="zákl. přenesená",J96,0)</f>
        <v>0</v>
      </c>
      <c r="BH96" s="270">
        <f>IF(N96="sníž. přenesená",J96,0)</f>
        <v>0</v>
      </c>
      <c r="BI96" s="270">
        <f>IF(N96="nulová",J96,0)</f>
        <v>0</v>
      </c>
      <c r="BJ96" s="107" t="s">
        <v>78</v>
      </c>
      <c r="BK96" s="270">
        <f>ROUND(I96*H96,2)</f>
        <v>0</v>
      </c>
      <c r="BL96" s="107" t="s">
        <v>132</v>
      </c>
      <c r="BM96" s="269" t="s">
        <v>133</v>
      </c>
    </row>
    <row r="97" spans="2:65" s="125" customFormat="1">
      <c r="B97" s="124"/>
      <c r="D97" s="271" t="s">
        <v>123</v>
      </c>
      <c r="F97" s="272" t="s">
        <v>134</v>
      </c>
      <c r="I97" s="6"/>
      <c r="L97" s="124"/>
      <c r="M97" s="273"/>
      <c r="T97" s="166"/>
      <c r="AT97" s="107" t="s">
        <v>123</v>
      </c>
      <c r="AU97" s="107" t="s">
        <v>80</v>
      </c>
    </row>
    <row r="98" spans="2:65" s="125" customFormat="1" ht="21.75" customHeight="1">
      <c r="B98" s="124"/>
      <c r="C98" s="274" t="s">
        <v>135</v>
      </c>
      <c r="D98" s="274" t="s">
        <v>136</v>
      </c>
      <c r="E98" s="275" t="s">
        <v>137</v>
      </c>
      <c r="F98" s="276" t="s">
        <v>138</v>
      </c>
      <c r="G98" s="277" t="s">
        <v>131</v>
      </c>
      <c r="H98" s="278">
        <v>10</v>
      </c>
      <c r="I98" s="7"/>
      <c r="J98" s="279">
        <f>ROUND(I98*H98,2)</f>
        <v>0</v>
      </c>
      <c r="K98" s="276" t="s">
        <v>120</v>
      </c>
      <c r="L98" s="280"/>
      <c r="M98" s="281" t="s">
        <v>3</v>
      </c>
      <c r="N98" s="282" t="s">
        <v>41</v>
      </c>
      <c r="P98" s="267">
        <f>O98*H98</f>
        <v>0</v>
      </c>
      <c r="Q98" s="267">
        <v>6.9999999999999994E-5</v>
      </c>
      <c r="R98" s="267">
        <f>Q98*H98</f>
        <v>6.9999999999999988E-4</v>
      </c>
      <c r="S98" s="267">
        <v>0</v>
      </c>
      <c r="T98" s="268">
        <f>S98*H98</f>
        <v>0</v>
      </c>
      <c r="AR98" s="269" t="s">
        <v>139</v>
      </c>
      <c r="AT98" s="269" t="s">
        <v>136</v>
      </c>
      <c r="AU98" s="269" t="s">
        <v>80</v>
      </c>
      <c r="AY98" s="107" t="s">
        <v>113</v>
      </c>
      <c r="BE98" s="270">
        <f>IF(N98="základní",J98,0)</f>
        <v>0</v>
      </c>
      <c r="BF98" s="270">
        <f>IF(N98="snížená",J98,0)</f>
        <v>0</v>
      </c>
      <c r="BG98" s="270">
        <f>IF(N98="zákl. přenesená",J98,0)</f>
        <v>0</v>
      </c>
      <c r="BH98" s="270">
        <f>IF(N98="sníž. přenesená",J98,0)</f>
        <v>0</v>
      </c>
      <c r="BI98" s="270">
        <f>IF(N98="nulová",J98,0)</f>
        <v>0</v>
      </c>
      <c r="BJ98" s="107" t="s">
        <v>78</v>
      </c>
      <c r="BK98" s="270">
        <f>ROUND(I98*H98,2)</f>
        <v>0</v>
      </c>
      <c r="BL98" s="107" t="s">
        <v>132</v>
      </c>
      <c r="BM98" s="269" t="s">
        <v>140</v>
      </c>
    </row>
    <row r="99" spans="2:65" s="125" customFormat="1" ht="24.2" customHeight="1">
      <c r="B99" s="124"/>
      <c r="C99" s="259" t="s">
        <v>121</v>
      </c>
      <c r="D99" s="259" t="s">
        <v>116</v>
      </c>
      <c r="E99" s="260" t="s">
        <v>141</v>
      </c>
      <c r="F99" s="261" t="s">
        <v>142</v>
      </c>
      <c r="G99" s="262" t="s">
        <v>131</v>
      </c>
      <c r="H99" s="263">
        <v>20</v>
      </c>
      <c r="I99" s="5"/>
      <c r="J99" s="264">
        <f>ROUND(I99*H99,2)</f>
        <v>0</v>
      </c>
      <c r="K99" s="261" t="s">
        <v>120</v>
      </c>
      <c r="L99" s="124"/>
      <c r="M99" s="265" t="s">
        <v>3</v>
      </c>
      <c r="N99" s="266" t="s">
        <v>41</v>
      </c>
      <c r="P99" s="267">
        <f>O99*H99</f>
        <v>0</v>
      </c>
      <c r="Q99" s="267">
        <v>0</v>
      </c>
      <c r="R99" s="267">
        <f>Q99*H99</f>
        <v>0</v>
      </c>
      <c r="S99" s="267">
        <v>0</v>
      </c>
      <c r="T99" s="268">
        <f>S99*H99</f>
        <v>0</v>
      </c>
      <c r="AR99" s="269" t="s">
        <v>132</v>
      </c>
      <c r="AT99" s="269" t="s">
        <v>116</v>
      </c>
      <c r="AU99" s="269" t="s">
        <v>80</v>
      </c>
      <c r="AY99" s="107" t="s">
        <v>113</v>
      </c>
      <c r="BE99" s="270">
        <f>IF(N99="základní",J99,0)</f>
        <v>0</v>
      </c>
      <c r="BF99" s="270">
        <f>IF(N99="snížená",J99,0)</f>
        <v>0</v>
      </c>
      <c r="BG99" s="270">
        <f>IF(N99="zákl. přenesená",J99,0)</f>
        <v>0</v>
      </c>
      <c r="BH99" s="270">
        <f>IF(N99="sníž. přenesená",J99,0)</f>
        <v>0</v>
      </c>
      <c r="BI99" s="270">
        <f>IF(N99="nulová",J99,0)</f>
        <v>0</v>
      </c>
      <c r="BJ99" s="107" t="s">
        <v>78</v>
      </c>
      <c r="BK99" s="270">
        <f>ROUND(I99*H99,2)</f>
        <v>0</v>
      </c>
      <c r="BL99" s="107" t="s">
        <v>132</v>
      </c>
      <c r="BM99" s="269" t="s">
        <v>143</v>
      </c>
    </row>
    <row r="100" spans="2:65" s="125" customFormat="1">
      <c r="B100" s="124"/>
      <c r="D100" s="271" t="s">
        <v>123</v>
      </c>
      <c r="F100" s="272" t="s">
        <v>144</v>
      </c>
      <c r="I100" s="6"/>
      <c r="L100" s="124"/>
      <c r="M100" s="273"/>
      <c r="T100" s="166"/>
      <c r="AT100" s="107" t="s">
        <v>123</v>
      </c>
      <c r="AU100" s="107" t="s">
        <v>80</v>
      </c>
    </row>
    <row r="101" spans="2:65" s="125" customFormat="1" ht="16.5" customHeight="1">
      <c r="B101" s="124"/>
      <c r="C101" s="274" t="s">
        <v>145</v>
      </c>
      <c r="D101" s="274" t="s">
        <v>136</v>
      </c>
      <c r="E101" s="275" t="s">
        <v>146</v>
      </c>
      <c r="F101" s="276" t="s">
        <v>147</v>
      </c>
      <c r="G101" s="277" t="s">
        <v>131</v>
      </c>
      <c r="H101" s="278">
        <v>20</v>
      </c>
      <c r="I101" s="7"/>
      <c r="J101" s="279">
        <f>ROUND(I101*H101,2)</f>
        <v>0</v>
      </c>
      <c r="K101" s="276" t="s">
        <v>120</v>
      </c>
      <c r="L101" s="280"/>
      <c r="M101" s="281" t="s">
        <v>3</v>
      </c>
      <c r="N101" s="282" t="s">
        <v>41</v>
      </c>
      <c r="P101" s="267">
        <f>O101*H101</f>
        <v>0</v>
      </c>
      <c r="Q101" s="267">
        <v>2.3000000000000001E-4</v>
      </c>
      <c r="R101" s="267">
        <f>Q101*H101</f>
        <v>4.5999999999999999E-3</v>
      </c>
      <c r="S101" s="267">
        <v>0</v>
      </c>
      <c r="T101" s="268">
        <f>S101*H101</f>
        <v>0</v>
      </c>
      <c r="AR101" s="269" t="s">
        <v>139</v>
      </c>
      <c r="AT101" s="269" t="s">
        <v>136</v>
      </c>
      <c r="AU101" s="269" t="s">
        <v>80</v>
      </c>
      <c r="AY101" s="107" t="s">
        <v>113</v>
      </c>
      <c r="BE101" s="270">
        <f>IF(N101="základní",J101,0)</f>
        <v>0</v>
      </c>
      <c r="BF101" s="270">
        <f>IF(N101="snížená",J101,0)</f>
        <v>0</v>
      </c>
      <c r="BG101" s="270">
        <f>IF(N101="zákl. přenesená",J101,0)</f>
        <v>0</v>
      </c>
      <c r="BH101" s="270">
        <f>IF(N101="sníž. přenesená",J101,0)</f>
        <v>0</v>
      </c>
      <c r="BI101" s="270">
        <f>IF(N101="nulová",J101,0)</f>
        <v>0</v>
      </c>
      <c r="BJ101" s="107" t="s">
        <v>78</v>
      </c>
      <c r="BK101" s="270">
        <f>ROUND(I101*H101,2)</f>
        <v>0</v>
      </c>
      <c r="BL101" s="107" t="s">
        <v>132</v>
      </c>
      <c r="BM101" s="269" t="s">
        <v>148</v>
      </c>
    </row>
    <row r="102" spans="2:65" s="125" customFormat="1" ht="24.2" customHeight="1">
      <c r="B102" s="124"/>
      <c r="C102" s="259" t="s">
        <v>114</v>
      </c>
      <c r="D102" s="259" t="s">
        <v>116</v>
      </c>
      <c r="E102" s="260" t="s">
        <v>149</v>
      </c>
      <c r="F102" s="261" t="s">
        <v>150</v>
      </c>
      <c r="G102" s="262" t="s">
        <v>131</v>
      </c>
      <c r="H102" s="263">
        <v>5</v>
      </c>
      <c r="I102" s="5"/>
      <c r="J102" s="264">
        <f>ROUND(I102*H102,2)</f>
        <v>0</v>
      </c>
      <c r="K102" s="261" t="s">
        <v>120</v>
      </c>
      <c r="L102" s="124"/>
      <c r="M102" s="265" t="s">
        <v>3</v>
      </c>
      <c r="N102" s="266" t="s">
        <v>41</v>
      </c>
      <c r="P102" s="267">
        <f>O102*H102</f>
        <v>0</v>
      </c>
      <c r="Q102" s="267">
        <v>0</v>
      </c>
      <c r="R102" s="267">
        <f>Q102*H102</f>
        <v>0</v>
      </c>
      <c r="S102" s="267">
        <v>0</v>
      </c>
      <c r="T102" s="268">
        <f>S102*H102</f>
        <v>0</v>
      </c>
      <c r="AR102" s="269" t="s">
        <v>132</v>
      </c>
      <c r="AT102" s="269" t="s">
        <v>116</v>
      </c>
      <c r="AU102" s="269" t="s">
        <v>80</v>
      </c>
      <c r="AY102" s="107" t="s">
        <v>113</v>
      </c>
      <c r="BE102" s="270">
        <f>IF(N102="základní",J102,0)</f>
        <v>0</v>
      </c>
      <c r="BF102" s="270">
        <f>IF(N102="snížená",J102,0)</f>
        <v>0</v>
      </c>
      <c r="BG102" s="270">
        <f>IF(N102="zákl. přenesená",J102,0)</f>
        <v>0</v>
      </c>
      <c r="BH102" s="270">
        <f>IF(N102="sníž. přenesená",J102,0)</f>
        <v>0</v>
      </c>
      <c r="BI102" s="270">
        <f>IF(N102="nulová",J102,0)</f>
        <v>0</v>
      </c>
      <c r="BJ102" s="107" t="s">
        <v>78</v>
      </c>
      <c r="BK102" s="270">
        <f>ROUND(I102*H102,2)</f>
        <v>0</v>
      </c>
      <c r="BL102" s="107" t="s">
        <v>132</v>
      </c>
      <c r="BM102" s="269" t="s">
        <v>151</v>
      </c>
    </row>
    <row r="103" spans="2:65" s="125" customFormat="1">
      <c r="B103" s="124"/>
      <c r="D103" s="271" t="s">
        <v>123</v>
      </c>
      <c r="F103" s="272" t="s">
        <v>152</v>
      </c>
      <c r="I103" s="6"/>
      <c r="L103" s="124"/>
      <c r="M103" s="273"/>
      <c r="T103" s="166"/>
      <c r="AT103" s="107" t="s">
        <v>123</v>
      </c>
      <c r="AU103" s="107" t="s">
        <v>80</v>
      </c>
    </row>
    <row r="104" spans="2:65" s="125" customFormat="1" ht="16.5" customHeight="1">
      <c r="B104" s="124"/>
      <c r="C104" s="274" t="s">
        <v>153</v>
      </c>
      <c r="D104" s="274" t="s">
        <v>136</v>
      </c>
      <c r="E104" s="275" t="s">
        <v>154</v>
      </c>
      <c r="F104" s="276" t="s">
        <v>155</v>
      </c>
      <c r="G104" s="277" t="s">
        <v>131</v>
      </c>
      <c r="H104" s="278">
        <v>5.25</v>
      </c>
      <c r="I104" s="7"/>
      <c r="J104" s="279">
        <f>ROUND(I104*H104,2)</f>
        <v>0</v>
      </c>
      <c r="K104" s="276" t="s">
        <v>120</v>
      </c>
      <c r="L104" s="280"/>
      <c r="M104" s="281" t="s">
        <v>3</v>
      </c>
      <c r="N104" s="282" t="s">
        <v>41</v>
      </c>
      <c r="P104" s="267">
        <f>O104*H104</f>
        <v>0</v>
      </c>
      <c r="Q104" s="267">
        <v>8.8999999999999995E-4</v>
      </c>
      <c r="R104" s="267">
        <f>Q104*H104</f>
        <v>4.6724999999999996E-3</v>
      </c>
      <c r="S104" s="267">
        <v>0</v>
      </c>
      <c r="T104" s="268">
        <f>S104*H104</f>
        <v>0</v>
      </c>
      <c r="AR104" s="269" t="s">
        <v>139</v>
      </c>
      <c r="AT104" s="269" t="s">
        <v>136</v>
      </c>
      <c r="AU104" s="269" t="s">
        <v>80</v>
      </c>
      <c r="AY104" s="107" t="s">
        <v>113</v>
      </c>
      <c r="BE104" s="270">
        <f>IF(N104="základní",J104,0)</f>
        <v>0</v>
      </c>
      <c r="BF104" s="270">
        <f>IF(N104="snížená",J104,0)</f>
        <v>0</v>
      </c>
      <c r="BG104" s="270">
        <f>IF(N104="zákl. přenesená",J104,0)</f>
        <v>0</v>
      </c>
      <c r="BH104" s="270">
        <f>IF(N104="sníž. přenesená",J104,0)</f>
        <v>0</v>
      </c>
      <c r="BI104" s="270">
        <f>IF(N104="nulová",J104,0)</f>
        <v>0</v>
      </c>
      <c r="BJ104" s="107" t="s">
        <v>78</v>
      </c>
      <c r="BK104" s="270">
        <f>ROUND(I104*H104,2)</f>
        <v>0</v>
      </c>
      <c r="BL104" s="107" t="s">
        <v>132</v>
      </c>
      <c r="BM104" s="269" t="s">
        <v>156</v>
      </c>
    </row>
    <row r="105" spans="2:65" s="125" customFormat="1" ht="24.2" customHeight="1">
      <c r="B105" s="124"/>
      <c r="C105" s="259" t="s">
        <v>157</v>
      </c>
      <c r="D105" s="259" t="s">
        <v>116</v>
      </c>
      <c r="E105" s="260" t="s">
        <v>158</v>
      </c>
      <c r="F105" s="261" t="s">
        <v>159</v>
      </c>
      <c r="G105" s="262" t="s">
        <v>160</v>
      </c>
      <c r="H105" s="263">
        <v>4</v>
      </c>
      <c r="I105" s="5"/>
      <c r="J105" s="264">
        <f>ROUND(I105*H105,2)</f>
        <v>0</v>
      </c>
      <c r="K105" s="261" t="s">
        <v>120</v>
      </c>
      <c r="L105" s="124"/>
      <c r="M105" s="265" t="s">
        <v>3</v>
      </c>
      <c r="N105" s="266" t="s">
        <v>41</v>
      </c>
      <c r="P105" s="267">
        <f>O105*H105</f>
        <v>0</v>
      </c>
      <c r="Q105" s="267">
        <v>0</v>
      </c>
      <c r="R105" s="267">
        <f>Q105*H105</f>
        <v>0</v>
      </c>
      <c r="S105" s="267">
        <v>0</v>
      </c>
      <c r="T105" s="268">
        <f>S105*H105</f>
        <v>0</v>
      </c>
      <c r="AR105" s="269" t="s">
        <v>132</v>
      </c>
      <c r="AT105" s="269" t="s">
        <v>116</v>
      </c>
      <c r="AU105" s="269" t="s">
        <v>80</v>
      </c>
      <c r="AY105" s="107" t="s">
        <v>113</v>
      </c>
      <c r="BE105" s="270">
        <f>IF(N105="základní",J105,0)</f>
        <v>0</v>
      </c>
      <c r="BF105" s="270">
        <f>IF(N105="snížená",J105,0)</f>
        <v>0</v>
      </c>
      <c r="BG105" s="270">
        <f>IF(N105="zákl. přenesená",J105,0)</f>
        <v>0</v>
      </c>
      <c r="BH105" s="270">
        <f>IF(N105="sníž. přenesená",J105,0)</f>
        <v>0</v>
      </c>
      <c r="BI105" s="270">
        <f>IF(N105="nulová",J105,0)</f>
        <v>0</v>
      </c>
      <c r="BJ105" s="107" t="s">
        <v>78</v>
      </c>
      <c r="BK105" s="270">
        <f>ROUND(I105*H105,2)</f>
        <v>0</v>
      </c>
      <c r="BL105" s="107" t="s">
        <v>132</v>
      </c>
      <c r="BM105" s="269" t="s">
        <v>161</v>
      </c>
    </row>
    <row r="106" spans="2:65" s="125" customFormat="1">
      <c r="B106" s="124"/>
      <c r="D106" s="271" t="s">
        <v>123</v>
      </c>
      <c r="F106" s="272" t="s">
        <v>162</v>
      </c>
      <c r="I106" s="6"/>
      <c r="L106" s="124"/>
      <c r="M106" s="273"/>
      <c r="T106" s="166"/>
      <c r="AT106" s="107" t="s">
        <v>123</v>
      </c>
      <c r="AU106" s="107" t="s">
        <v>80</v>
      </c>
    </row>
    <row r="107" spans="2:65" s="125" customFormat="1" ht="16.5" customHeight="1">
      <c r="B107" s="124"/>
      <c r="C107" s="274" t="s">
        <v>163</v>
      </c>
      <c r="D107" s="274" t="s">
        <v>136</v>
      </c>
      <c r="E107" s="275" t="s">
        <v>164</v>
      </c>
      <c r="F107" s="276" t="s">
        <v>165</v>
      </c>
      <c r="G107" s="277" t="s">
        <v>160</v>
      </c>
      <c r="H107" s="278">
        <v>4</v>
      </c>
      <c r="I107" s="7"/>
      <c r="J107" s="279">
        <f>ROUND(I107*H107,2)</f>
        <v>0</v>
      </c>
      <c r="K107" s="276" t="s">
        <v>120</v>
      </c>
      <c r="L107" s="280"/>
      <c r="M107" s="281" t="s">
        <v>3</v>
      </c>
      <c r="N107" s="282" t="s">
        <v>41</v>
      </c>
      <c r="P107" s="267">
        <f>O107*H107</f>
        <v>0</v>
      </c>
      <c r="Q107" s="267">
        <v>9.0000000000000006E-5</v>
      </c>
      <c r="R107" s="267">
        <f>Q107*H107</f>
        <v>3.6000000000000002E-4</v>
      </c>
      <c r="S107" s="267">
        <v>0</v>
      </c>
      <c r="T107" s="268">
        <f>S107*H107</f>
        <v>0</v>
      </c>
      <c r="AR107" s="269" t="s">
        <v>139</v>
      </c>
      <c r="AT107" s="269" t="s">
        <v>136</v>
      </c>
      <c r="AU107" s="269" t="s">
        <v>80</v>
      </c>
      <c r="AY107" s="107" t="s">
        <v>113</v>
      </c>
      <c r="BE107" s="270">
        <f>IF(N107="základní",J107,0)</f>
        <v>0</v>
      </c>
      <c r="BF107" s="270">
        <f>IF(N107="snížená",J107,0)</f>
        <v>0</v>
      </c>
      <c r="BG107" s="270">
        <f>IF(N107="zákl. přenesená",J107,0)</f>
        <v>0</v>
      </c>
      <c r="BH107" s="270">
        <f>IF(N107="sníž. přenesená",J107,0)</f>
        <v>0</v>
      </c>
      <c r="BI107" s="270">
        <f>IF(N107="nulová",J107,0)</f>
        <v>0</v>
      </c>
      <c r="BJ107" s="107" t="s">
        <v>78</v>
      </c>
      <c r="BK107" s="270">
        <f>ROUND(I107*H107,2)</f>
        <v>0</v>
      </c>
      <c r="BL107" s="107" t="s">
        <v>132</v>
      </c>
      <c r="BM107" s="269" t="s">
        <v>166</v>
      </c>
    </row>
    <row r="108" spans="2:65" s="125" customFormat="1" ht="24.2" customHeight="1">
      <c r="B108" s="124"/>
      <c r="C108" s="259" t="s">
        <v>167</v>
      </c>
      <c r="D108" s="259" t="s">
        <v>116</v>
      </c>
      <c r="E108" s="260" t="s">
        <v>168</v>
      </c>
      <c r="F108" s="261" t="s">
        <v>169</v>
      </c>
      <c r="G108" s="262" t="s">
        <v>160</v>
      </c>
      <c r="H108" s="263">
        <v>15</v>
      </c>
      <c r="I108" s="5"/>
      <c r="J108" s="264">
        <f>ROUND(I108*H108,2)</f>
        <v>0</v>
      </c>
      <c r="K108" s="261" t="s">
        <v>120</v>
      </c>
      <c r="L108" s="124"/>
      <c r="M108" s="265" t="s">
        <v>3</v>
      </c>
      <c r="N108" s="266" t="s">
        <v>41</v>
      </c>
      <c r="P108" s="267">
        <f>O108*H108</f>
        <v>0</v>
      </c>
      <c r="Q108" s="267">
        <v>0</v>
      </c>
      <c r="R108" s="267">
        <f>Q108*H108</f>
        <v>0</v>
      </c>
      <c r="S108" s="267">
        <v>0</v>
      </c>
      <c r="T108" s="268">
        <f>S108*H108</f>
        <v>0</v>
      </c>
      <c r="AR108" s="269" t="s">
        <v>132</v>
      </c>
      <c r="AT108" s="269" t="s">
        <v>116</v>
      </c>
      <c r="AU108" s="269" t="s">
        <v>80</v>
      </c>
      <c r="AY108" s="107" t="s">
        <v>113</v>
      </c>
      <c r="BE108" s="270">
        <f>IF(N108="základní",J108,0)</f>
        <v>0</v>
      </c>
      <c r="BF108" s="270">
        <f>IF(N108="snížená",J108,0)</f>
        <v>0</v>
      </c>
      <c r="BG108" s="270">
        <f>IF(N108="zákl. přenesená",J108,0)</f>
        <v>0</v>
      </c>
      <c r="BH108" s="270">
        <f>IF(N108="sníž. přenesená",J108,0)</f>
        <v>0</v>
      </c>
      <c r="BI108" s="270">
        <f>IF(N108="nulová",J108,0)</f>
        <v>0</v>
      </c>
      <c r="BJ108" s="107" t="s">
        <v>78</v>
      </c>
      <c r="BK108" s="270">
        <f>ROUND(I108*H108,2)</f>
        <v>0</v>
      </c>
      <c r="BL108" s="107" t="s">
        <v>132</v>
      </c>
      <c r="BM108" s="269" t="s">
        <v>170</v>
      </c>
    </row>
    <row r="109" spans="2:65" s="125" customFormat="1">
      <c r="B109" s="124"/>
      <c r="D109" s="271" t="s">
        <v>123</v>
      </c>
      <c r="F109" s="272" t="s">
        <v>171</v>
      </c>
      <c r="I109" s="6"/>
      <c r="L109" s="124"/>
      <c r="M109" s="273"/>
      <c r="T109" s="166"/>
      <c r="AT109" s="107" t="s">
        <v>123</v>
      </c>
      <c r="AU109" s="107" t="s">
        <v>80</v>
      </c>
    </row>
    <row r="110" spans="2:65" s="125" customFormat="1" ht="16.5" customHeight="1">
      <c r="B110" s="124"/>
      <c r="C110" s="274" t="s">
        <v>172</v>
      </c>
      <c r="D110" s="274" t="s">
        <v>136</v>
      </c>
      <c r="E110" s="275" t="s">
        <v>173</v>
      </c>
      <c r="F110" s="276" t="s">
        <v>174</v>
      </c>
      <c r="G110" s="277" t="s">
        <v>160</v>
      </c>
      <c r="H110" s="278">
        <v>15</v>
      </c>
      <c r="I110" s="7"/>
      <c r="J110" s="279">
        <f>ROUND(I110*H110,2)</f>
        <v>0</v>
      </c>
      <c r="K110" s="276" t="s">
        <v>120</v>
      </c>
      <c r="L110" s="280"/>
      <c r="M110" s="281" t="s">
        <v>3</v>
      </c>
      <c r="N110" s="282" t="s">
        <v>41</v>
      </c>
      <c r="P110" s="267">
        <f>O110*H110</f>
        <v>0</v>
      </c>
      <c r="Q110" s="267">
        <v>5.0000000000000002E-5</v>
      </c>
      <c r="R110" s="267">
        <f>Q110*H110</f>
        <v>7.5000000000000002E-4</v>
      </c>
      <c r="S110" s="267">
        <v>0</v>
      </c>
      <c r="T110" s="268">
        <f>S110*H110</f>
        <v>0</v>
      </c>
      <c r="AR110" s="269" t="s">
        <v>139</v>
      </c>
      <c r="AT110" s="269" t="s">
        <v>136</v>
      </c>
      <c r="AU110" s="269" t="s">
        <v>80</v>
      </c>
      <c r="AY110" s="107" t="s">
        <v>113</v>
      </c>
      <c r="BE110" s="270">
        <f>IF(N110="základní",J110,0)</f>
        <v>0</v>
      </c>
      <c r="BF110" s="270">
        <f>IF(N110="snížená",J110,0)</f>
        <v>0</v>
      </c>
      <c r="BG110" s="270">
        <f>IF(N110="zákl. přenesená",J110,0)</f>
        <v>0</v>
      </c>
      <c r="BH110" s="270">
        <f>IF(N110="sníž. přenesená",J110,0)</f>
        <v>0</v>
      </c>
      <c r="BI110" s="270">
        <f>IF(N110="nulová",J110,0)</f>
        <v>0</v>
      </c>
      <c r="BJ110" s="107" t="s">
        <v>78</v>
      </c>
      <c r="BK110" s="270">
        <f>ROUND(I110*H110,2)</f>
        <v>0</v>
      </c>
      <c r="BL110" s="107" t="s">
        <v>132</v>
      </c>
      <c r="BM110" s="269" t="s">
        <v>175</v>
      </c>
    </row>
    <row r="111" spans="2:65" s="125" customFormat="1" ht="24.2" customHeight="1">
      <c r="B111" s="124"/>
      <c r="C111" s="259" t="s">
        <v>9</v>
      </c>
      <c r="D111" s="259" t="s">
        <v>116</v>
      </c>
      <c r="E111" s="260" t="s">
        <v>176</v>
      </c>
      <c r="F111" s="261" t="s">
        <v>177</v>
      </c>
      <c r="G111" s="262" t="s">
        <v>131</v>
      </c>
      <c r="H111" s="263">
        <v>20</v>
      </c>
      <c r="I111" s="5"/>
      <c r="J111" s="264">
        <f>ROUND(I111*H111,2)</f>
        <v>0</v>
      </c>
      <c r="K111" s="261" t="s">
        <v>120</v>
      </c>
      <c r="L111" s="124"/>
      <c r="M111" s="265" t="s">
        <v>3</v>
      </c>
      <c r="N111" s="266" t="s">
        <v>41</v>
      </c>
      <c r="P111" s="267">
        <f>O111*H111</f>
        <v>0</v>
      </c>
      <c r="Q111" s="267">
        <v>0</v>
      </c>
      <c r="R111" s="267">
        <f>Q111*H111</f>
        <v>0</v>
      </c>
      <c r="S111" s="267">
        <v>0</v>
      </c>
      <c r="T111" s="268">
        <f>S111*H111</f>
        <v>0</v>
      </c>
      <c r="AR111" s="269" t="s">
        <v>132</v>
      </c>
      <c r="AT111" s="269" t="s">
        <v>116</v>
      </c>
      <c r="AU111" s="269" t="s">
        <v>80</v>
      </c>
      <c r="AY111" s="107" t="s">
        <v>113</v>
      </c>
      <c r="BE111" s="270">
        <f>IF(N111="základní",J111,0)</f>
        <v>0</v>
      </c>
      <c r="BF111" s="270">
        <f>IF(N111="snížená",J111,0)</f>
        <v>0</v>
      </c>
      <c r="BG111" s="270">
        <f>IF(N111="zákl. přenesená",J111,0)</f>
        <v>0</v>
      </c>
      <c r="BH111" s="270">
        <f>IF(N111="sníž. přenesená",J111,0)</f>
        <v>0</v>
      </c>
      <c r="BI111" s="270">
        <f>IF(N111="nulová",J111,0)</f>
        <v>0</v>
      </c>
      <c r="BJ111" s="107" t="s">
        <v>78</v>
      </c>
      <c r="BK111" s="270">
        <f>ROUND(I111*H111,2)</f>
        <v>0</v>
      </c>
      <c r="BL111" s="107" t="s">
        <v>132</v>
      </c>
      <c r="BM111" s="269" t="s">
        <v>178</v>
      </c>
    </row>
    <row r="112" spans="2:65" s="125" customFormat="1">
      <c r="B112" s="124"/>
      <c r="D112" s="271" t="s">
        <v>123</v>
      </c>
      <c r="F112" s="272" t="s">
        <v>179</v>
      </c>
      <c r="I112" s="6"/>
      <c r="L112" s="124"/>
      <c r="M112" s="273"/>
      <c r="T112" s="166"/>
      <c r="AT112" s="107" t="s">
        <v>123</v>
      </c>
      <c r="AU112" s="107" t="s">
        <v>80</v>
      </c>
    </row>
    <row r="113" spans="2:65" s="125" customFormat="1" ht="16.5" customHeight="1">
      <c r="B113" s="124"/>
      <c r="C113" s="274" t="s">
        <v>180</v>
      </c>
      <c r="D113" s="274" t="s">
        <v>136</v>
      </c>
      <c r="E113" s="275" t="s">
        <v>181</v>
      </c>
      <c r="F113" s="276" t="s">
        <v>182</v>
      </c>
      <c r="G113" s="277" t="s">
        <v>131</v>
      </c>
      <c r="H113" s="278">
        <v>23</v>
      </c>
      <c r="I113" s="7"/>
      <c r="J113" s="279">
        <f>ROUND(I113*H113,2)</f>
        <v>0</v>
      </c>
      <c r="K113" s="276" t="s">
        <v>120</v>
      </c>
      <c r="L113" s="280"/>
      <c r="M113" s="281" t="s">
        <v>3</v>
      </c>
      <c r="N113" s="282" t="s">
        <v>41</v>
      </c>
      <c r="P113" s="267">
        <f>O113*H113</f>
        <v>0</v>
      </c>
      <c r="Q113" s="267">
        <v>1.2E-4</v>
      </c>
      <c r="R113" s="267">
        <f>Q113*H113</f>
        <v>2.7599999999999999E-3</v>
      </c>
      <c r="S113" s="267">
        <v>0</v>
      </c>
      <c r="T113" s="268">
        <f>S113*H113</f>
        <v>0</v>
      </c>
      <c r="AR113" s="269" t="s">
        <v>139</v>
      </c>
      <c r="AT113" s="269" t="s">
        <v>136</v>
      </c>
      <c r="AU113" s="269" t="s">
        <v>80</v>
      </c>
      <c r="AY113" s="107" t="s">
        <v>113</v>
      </c>
      <c r="BE113" s="270">
        <f>IF(N113="základní",J113,0)</f>
        <v>0</v>
      </c>
      <c r="BF113" s="270">
        <f>IF(N113="snížená",J113,0)</f>
        <v>0</v>
      </c>
      <c r="BG113" s="270">
        <f>IF(N113="zákl. přenesená",J113,0)</f>
        <v>0</v>
      </c>
      <c r="BH113" s="270">
        <f>IF(N113="sníž. přenesená",J113,0)</f>
        <v>0</v>
      </c>
      <c r="BI113" s="270">
        <f>IF(N113="nulová",J113,0)</f>
        <v>0</v>
      </c>
      <c r="BJ113" s="107" t="s">
        <v>78</v>
      </c>
      <c r="BK113" s="270">
        <f>ROUND(I113*H113,2)</f>
        <v>0</v>
      </c>
      <c r="BL113" s="107" t="s">
        <v>132</v>
      </c>
      <c r="BM113" s="269" t="s">
        <v>183</v>
      </c>
    </row>
    <row r="114" spans="2:65" s="125" customFormat="1" ht="24.2" customHeight="1">
      <c r="B114" s="124"/>
      <c r="C114" s="259" t="s">
        <v>184</v>
      </c>
      <c r="D114" s="259" t="s">
        <v>116</v>
      </c>
      <c r="E114" s="260" t="s">
        <v>185</v>
      </c>
      <c r="F114" s="261" t="s">
        <v>186</v>
      </c>
      <c r="G114" s="262" t="s">
        <v>131</v>
      </c>
      <c r="H114" s="263">
        <v>80</v>
      </c>
      <c r="I114" s="5"/>
      <c r="J114" s="264">
        <f>ROUND(I114*H114,2)</f>
        <v>0</v>
      </c>
      <c r="K114" s="261" t="s">
        <v>120</v>
      </c>
      <c r="L114" s="124"/>
      <c r="M114" s="265" t="s">
        <v>3</v>
      </c>
      <c r="N114" s="266" t="s">
        <v>41</v>
      </c>
      <c r="P114" s="267">
        <f>O114*H114</f>
        <v>0</v>
      </c>
      <c r="Q114" s="267">
        <v>0</v>
      </c>
      <c r="R114" s="267">
        <f>Q114*H114</f>
        <v>0</v>
      </c>
      <c r="S114" s="267">
        <v>0</v>
      </c>
      <c r="T114" s="268">
        <f>S114*H114</f>
        <v>0</v>
      </c>
      <c r="AR114" s="269" t="s">
        <v>132</v>
      </c>
      <c r="AT114" s="269" t="s">
        <v>116</v>
      </c>
      <c r="AU114" s="269" t="s">
        <v>80</v>
      </c>
      <c r="AY114" s="107" t="s">
        <v>113</v>
      </c>
      <c r="BE114" s="270">
        <f>IF(N114="základní",J114,0)</f>
        <v>0</v>
      </c>
      <c r="BF114" s="270">
        <f>IF(N114="snížená",J114,0)</f>
        <v>0</v>
      </c>
      <c r="BG114" s="270">
        <f>IF(N114="zákl. přenesená",J114,0)</f>
        <v>0</v>
      </c>
      <c r="BH114" s="270">
        <f>IF(N114="sníž. přenesená",J114,0)</f>
        <v>0</v>
      </c>
      <c r="BI114" s="270">
        <f>IF(N114="nulová",J114,0)</f>
        <v>0</v>
      </c>
      <c r="BJ114" s="107" t="s">
        <v>78</v>
      </c>
      <c r="BK114" s="270">
        <f>ROUND(I114*H114,2)</f>
        <v>0</v>
      </c>
      <c r="BL114" s="107" t="s">
        <v>132</v>
      </c>
      <c r="BM114" s="269" t="s">
        <v>187</v>
      </c>
    </row>
    <row r="115" spans="2:65" s="125" customFormat="1">
      <c r="B115" s="124"/>
      <c r="D115" s="271" t="s">
        <v>123</v>
      </c>
      <c r="F115" s="272" t="s">
        <v>188</v>
      </c>
      <c r="I115" s="6"/>
      <c r="L115" s="124"/>
      <c r="M115" s="273"/>
      <c r="T115" s="166"/>
      <c r="AT115" s="107" t="s">
        <v>123</v>
      </c>
      <c r="AU115" s="107" t="s">
        <v>80</v>
      </c>
    </row>
    <row r="116" spans="2:65" s="125" customFormat="1" ht="16.5" customHeight="1">
      <c r="B116" s="124"/>
      <c r="C116" s="274" t="s">
        <v>189</v>
      </c>
      <c r="D116" s="274" t="s">
        <v>136</v>
      </c>
      <c r="E116" s="275" t="s">
        <v>190</v>
      </c>
      <c r="F116" s="276" t="s">
        <v>191</v>
      </c>
      <c r="G116" s="277" t="s">
        <v>131</v>
      </c>
      <c r="H116" s="278">
        <v>92</v>
      </c>
      <c r="I116" s="7"/>
      <c r="J116" s="279">
        <f>ROUND(I116*H116,2)</f>
        <v>0</v>
      </c>
      <c r="K116" s="276" t="s">
        <v>120</v>
      </c>
      <c r="L116" s="280"/>
      <c r="M116" s="281" t="s">
        <v>3</v>
      </c>
      <c r="N116" s="282" t="s">
        <v>41</v>
      </c>
      <c r="P116" s="267">
        <f>O116*H116</f>
        <v>0</v>
      </c>
      <c r="Q116" s="267">
        <v>1.6000000000000001E-4</v>
      </c>
      <c r="R116" s="267">
        <f>Q116*H116</f>
        <v>1.472E-2</v>
      </c>
      <c r="S116" s="267">
        <v>0</v>
      </c>
      <c r="T116" s="268">
        <f>S116*H116</f>
        <v>0</v>
      </c>
      <c r="AR116" s="269" t="s">
        <v>139</v>
      </c>
      <c r="AT116" s="269" t="s">
        <v>136</v>
      </c>
      <c r="AU116" s="269" t="s">
        <v>80</v>
      </c>
      <c r="AY116" s="107" t="s">
        <v>113</v>
      </c>
      <c r="BE116" s="270">
        <f>IF(N116="základní",J116,0)</f>
        <v>0</v>
      </c>
      <c r="BF116" s="270">
        <f>IF(N116="snížená",J116,0)</f>
        <v>0</v>
      </c>
      <c r="BG116" s="270">
        <f>IF(N116="zákl. přenesená",J116,0)</f>
        <v>0</v>
      </c>
      <c r="BH116" s="270">
        <f>IF(N116="sníž. přenesená",J116,0)</f>
        <v>0</v>
      </c>
      <c r="BI116" s="270">
        <f>IF(N116="nulová",J116,0)</f>
        <v>0</v>
      </c>
      <c r="BJ116" s="107" t="s">
        <v>78</v>
      </c>
      <c r="BK116" s="270">
        <f>ROUND(I116*H116,2)</f>
        <v>0</v>
      </c>
      <c r="BL116" s="107" t="s">
        <v>132</v>
      </c>
      <c r="BM116" s="269" t="s">
        <v>192</v>
      </c>
    </row>
    <row r="117" spans="2:65" s="125" customFormat="1" ht="24.2" customHeight="1">
      <c r="B117" s="124"/>
      <c r="C117" s="259" t="s">
        <v>132</v>
      </c>
      <c r="D117" s="259" t="s">
        <v>116</v>
      </c>
      <c r="E117" s="260" t="s">
        <v>193</v>
      </c>
      <c r="F117" s="261" t="s">
        <v>194</v>
      </c>
      <c r="G117" s="262" t="s">
        <v>131</v>
      </c>
      <c r="H117" s="263">
        <v>20</v>
      </c>
      <c r="I117" s="5"/>
      <c r="J117" s="264">
        <f>ROUND(I117*H117,2)</f>
        <v>0</v>
      </c>
      <c r="K117" s="261" t="s">
        <v>120</v>
      </c>
      <c r="L117" s="124"/>
      <c r="M117" s="265" t="s">
        <v>3</v>
      </c>
      <c r="N117" s="266" t="s">
        <v>41</v>
      </c>
      <c r="P117" s="267">
        <f>O117*H117</f>
        <v>0</v>
      </c>
      <c r="Q117" s="267">
        <v>0</v>
      </c>
      <c r="R117" s="267">
        <f>Q117*H117</f>
        <v>0</v>
      </c>
      <c r="S117" s="267">
        <v>0</v>
      </c>
      <c r="T117" s="268">
        <f>S117*H117</f>
        <v>0</v>
      </c>
      <c r="AR117" s="269" t="s">
        <v>132</v>
      </c>
      <c r="AT117" s="269" t="s">
        <v>116</v>
      </c>
      <c r="AU117" s="269" t="s">
        <v>80</v>
      </c>
      <c r="AY117" s="107" t="s">
        <v>113</v>
      </c>
      <c r="BE117" s="270">
        <f>IF(N117="základní",J117,0)</f>
        <v>0</v>
      </c>
      <c r="BF117" s="270">
        <f>IF(N117="snížená",J117,0)</f>
        <v>0</v>
      </c>
      <c r="BG117" s="270">
        <f>IF(N117="zákl. přenesená",J117,0)</f>
        <v>0</v>
      </c>
      <c r="BH117" s="270">
        <f>IF(N117="sníž. přenesená",J117,0)</f>
        <v>0</v>
      </c>
      <c r="BI117" s="270">
        <f>IF(N117="nulová",J117,0)</f>
        <v>0</v>
      </c>
      <c r="BJ117" s="107" t="s">
        <v>78</v>
      </c>
      <c r="BK117" s="270">
        <f>ROUND(I117*H117,2)</f>
        <v>0</v>
      </c>
      <c r="BL117" s="107" t="s">
        <v>132</v>
      </c>
      <c r="BM117" s="269" t="s">
        <v>195</v>
      </c>
    </row>
    <row r="118" spans="2:65" s="125" customFormat="1">
      <c r="B118" s="124"/>
      <c r="D118" s="271" t="s">
        <v>123</v>
      </c>
      <c r="F118" s="272" t="s">
        <v>196</v>
      </c>
      <c r="I118" s="6"/>
      <c r="L118" s="124"/>
      <c r="M118" s="273"/>
      <c r="T118" s="166"/>
      <c r="AT118" s="107" t="s">
        <v>123</v>
      </c>
      <c r="AU118" s="107" t="s">
        <v>80</v>
      </c>
    </row>
    <row r="119" spans="2:65" s="125" customFormat="1" ht="16.5" customHeight="1">
      <c r="B119" s="124"/>
      <c r="C119" s="274" t="s">
        <v>197</v>
      </c>
      <c r="D119" s="274" t="s">
        <v>136</v>
      </c>
      <c r="E119" s="275" t="s">
        <v>198</v>
      </c>
      <c r="F119" s="276" t="s">
        <v>199</v>
      </c>
      <c r="G119" s="277" t="s">
        <v>131</v>
      </c>
      <c r="H119" s="278">
        <v>23</v>
      </c>
      <c r="I119" s="7"/>
      <c r="J119" s="279">
        <f>ROUND(I119*H119,2)</f>
        <v>0</v>
      </c>
      <c r="K119" s="276" t="s">
        <v>120</v>
      </c>
      <c r="L119" s="280"/>
      <c r="M119" s="281" t="s">
        <v>3</v>
      </c>
      <c r="N119" s="282" t="s">
        <v>41</v>
      </c>
      <c r="P119" s="267">
        <f>O119*H119</f>
        <v>0</v>
      </c>
      <c r="Q119" s="267">
        <v>1.7000000000000001E-4</v>
      </c>
      <c r="R119" s="267">
        <f>Q119*H119</f>
        <v>3.9100000000000003E-3</v>
      </c>
      <c r="S119" s="267">
        <v>0</v>
      </c>
      <c r="T119" s="268">
        <f>S119*H119</f>
        <v>0</v>
      </c>
      <c r="AR119" s="269" t="s">
        <v>139</v>
      </c>
      <c r="AT119" s="269" t="s">
        <v>136</v>
      </c>
      <c r="AU119" s="269" t="s">
        <v>80</v>
      </c>
      <c r="AY119" s="107" t="s">
        <v>113</v>
      </c>
      <c r="BE119" s="270">
        <f>IF(N119="základní",J119,0)</f>
        <v>0</v>
      </c>
      <c r="BF119" s="270">
        <f>IF(N119="snížená",J119,0)</f>
        <v>0</v>
      </c>
      <c r="BG119" s="270">
        <f>IF(N119="zákl. přenesená",J119,0)</f>
        <v>0</v>
      </c>
      <c r="BH119" s="270">
        <f>IF(N119="sníž. přenesená",J119,0)</f>
        <v>0</v>
      </c>
      <c r="BI119" s="270">
        <f>IF(N119="nulová",J119,0)</f>
        <v>0</v>
      </c>
      <c r="BJ119" s="107" t="s">
        <v>78</v>
      </c>
      <c r="BK119" s="270">
        <f>ROUND(I119*H119,2)</f>
        <v>0</v>
      </c>
      <c r="BL119" s="107" t="s">
        <v>132</v>
      </c>
      <c r="BM119" s="269" t="s">
        <v>200</v>
      </c>
    </row>
    <row r="120" spans="2:65" s="125" customFormat="1" ht="24.2" customHeight="1">
      <c r="B120" s="124"/>
      <c r="C120" s="259" t="s">
        <v>201</v>
      </c>
      <c r="D120" s="259" t="s">
        <v>116</v>
      </c>
      <c r="E120" s="260" t="s">
        <v>202</v>
      </c>
      <c r="F120" s="261" t="s">
        <v>203</v>
      </c>
      <c r="G120" s="262" t="s">
        <v>160</v>
      </c>
      <c r="H120" s="263">
        <v>2</v>
      </c>
      <c r="I120" s="5"/>
      <c r="J120" s="264">
        <f>ROUND(I120*H120,2)</f>
        <v>0</v>
      </c>
      <c r="K120" s="261" t="s">
        <v>120</v>
      </c>
      <c r="L120" s="124"/>
      <c r="M120" s="265" t="s">
        <v>3</v>
      </c>
      <c r="N120" s="266" t="s">
        <v>41</v>
      </c>
      <c r="P120" s="267">
        <f>O120*H120</f>
        <v>0</v>
      </c>
      <c r="Q120" s="267">
        <v>0</v>
      </c>
      <c r="R120" s="267">
        <f>Q120*H120</f>
        <v>0</v>
      </c>
      <c r="S120" s="267">
        <v>0</v>
      </c>
      <c r="T120" s="268">
        <f>S120*H120</f>
        <v>0</v>
      </c>
      <c r="AR120" s="269" t="s">
        <v>132</v>
      </c>
      <c r="AT120" s="269" t="s">
        <v>116</v>
      </c>
      <c r="AU120" s="269" t="s">
        <v>80</v>
      </c>
      <c r="AY120" s="107" t="s">
        <v>113</v>
      </c>
      <c r="BE120" s="270">
        <f>IF(N120="základní",J120,0)</f>
        <v>0</v>
      </c>
      <c r="BF120" s="270">
        <f>IF(N120="snížená",J120,0)</f>
        <v>0</v>
      </c>
      <c r="BG120" s="270">
        <f>IF(N120="zákl. přenesená",J120,0)</f>
        <v>0</v>
      </c>
      <c r="BH120" s="270">
        <f>IF(N120="sníž. přenesená",J120,0)</f>
        <v>0</v>
      </c>
      <c r="BI120" s="270">
        <f>IF(N120="nulová",J120,0)</f>
        <v>0</v>
      </c>
      <c r="BJ120" s="107" t="s">
        <v>78</v>
      </c>
      <c r="BK120" s="270">
        <f>ROUND(I120*H120,2)</f>
        <v>0</v>
      </c>
      <c r="BL120" s="107" t="s">
        <v>132</v>
      </c>
      <c r="BM120" s="269" t="s">
        <v>204</v>
      </c>
    </row>
    <row r="121" spans="2:65" s="125" customFormat="1">
      <c r="B121" s="124"/>
      <c r="D121" s="271" t="s">
        <v>123</v>
      </c>
      <c r="F121" s="272" t="s">
        <v>205</v>
      </c>
      <c r="I121" s="6"/>
      <c r="L121" s="124"/>
      <c r="M121" s="273"/>
      <c r="T121" s="166"/>
      <c r="AT121" s="107" t="s">
        <v>123</v>
      </c>
      <c r="AU121" s="107" t="s">
        <v>80</v>
      </c>
    </row>
    <row r="122" spans="2:65" s="125" customFormat="1" ht="16.5" customHeight="1">
      <c r="B122" s="124"/>
      <c r="C122" s="274" t="s">
        <v>206</v>
      </c>
      <c r="D122" s="274" t="s">
        <v>136</v>
      </c>
      <c r="E122" s="275" t="s">
        <v>207</v>
      </c>
      <c r="F122" s="276" t="s">
        <v>208</v>
      </c>
      <c r="G122" s="277" t="s">
        <v>160</v>
      </c>
      <c r="H122" s="278">
        <v>2</v>
      </c>
      <c r="I122" s="7"/>
      <c r="J122" s="279">
        <f>ROUND(I122*H122,2)</f>
        <v>0</v>
      </c>
      <c r="K122" s="276" t="s">
        <v>120</v>
      </c>
      <c r="L122" s="280"/>
      <c r="M122" s="281" t="s">
        <v>3</v>
      </c>
      <c r="N122" s="282" t="s">
        <v>41</v>
      </c>
      <c r="P122" s="267">
        <f>O122*H122</f>
        <v>0</v>
      </c>
      <c r="Q122" s="267">
        <v>8.0999999999999996E-3</v>
      </c>
      <c r="R122" s="267">
        <f>Q122*H122</f>
        <v>1.6199999999999999E-2</v>
      </c>
      <c r="S122" s="267">
        <v>0</v>
      </c>
      <c r="T122" s="268">
        <f>S122*H122</f>
        <v>0</v>
      </c>
      <c r="AR122" s="269" t="s">
        <v>139</v>
      </c>
      <c r="AT122" s="269" t="s">
        <v>136</v>
      </c>
      <c r="AU122" s="269" t="s">
        <v>80</v>
      </c>
      <c r="AY122" s="107" t="s">
        <v>113</v>
      </c>
      <c r="BE122" s="270">
        <f>IF(N122="základní",J122,0)</f>
        <v>0</v>
      </c>
      <c r="BF122" s="270">
        <f>IF(N122="snížená",J122,0)</f>
        <v>0</v>
      </c>
      <c r="BG122" s="270">
        <f>IF(N122="zákl. přenesená",J122,0)</f>
        <v>0</v>
      </c>
      <c r="BH122" s="270">
        <f>IF(N122="sníž. přenesená",J122,0)</f>
        <v>0</v>
      </c>
      <c r="BI122" s="270">
        <f>IF(N122="nulová",J122,0)</f>
        <v>0</v>
      </c>
      <c r="BJ122" s="107" t="s">
        <v>78</v>
      </c>
      <c r="BK122" s="270">
        <f>ROUND(I122*H122,2)</f>
        <v>0</v>
      </c>
      <c r="BL122" s="107" t="s">
        <v>132</v>
      </c>
      <c r="BM122" s="269" t="s">
        <v>209</v>
      </c>
    </row>
    <row r="123" spans="2:65" s="125" customFormat="1" ht="24.2" customHeight="1">
      <c r="B123" s="124"/>
      <c r="C123" s="259" t="s">
        <v>210</v>
      </c>
      <c r="D123" s="259" t="s">
        <v>116</v>
      </c>
      <c r="E123" s="260" t="s">
        <v>211</v>
      </c>
      <c r="F123" s="261" t="s">
        <v>212</v>
      </c>
      <c r="G123" s="262" t="s">
        <v>160</v>
      </c>
      <c r="H123" s="263">
        <v>7</v>
      </c>
      <c r="I123" s="5"/>
      <c r="J123" s="264">
        <f>ROUND(I123*H123,2)</f>
        <v>0</v>
      </c>
      <c r="K123" s="261" t="s">
        <v>120</v>
      </c>
      <c r="L123" s="124"/>
      <c r="M123" s="265" t="s">
        <v>3</v>
      </c>
      <c r="N123" s="266" t="s">
        <v>41</v>
      </c>
      <c r="P123" s="267">
        <f>O123*H123</f>
        <v>0</v>
      </c>
      <c r="Q123" s="267">
        <v>0</v>
      </c>
      <c r="R123" s="267">
        <f>Q123*H123</f>
        <v>0</v>
      </c>
      <c r="S123" s="267">
        <v>0</v>
      </c>
      <c r="T123" s="268">
        <f>S123*H123</f>
        <v>0</v>
      </c>
      <c r="AR123" s="269" t="s">
        <v>132</v>
      </c>
      <c r="AT123" s="269" t="s">
        <v>116</v>
      </c>
      <c r="AU123" s="269" t="s">
        <v>80</v>
      </c>
      <c r="AY123" s="107" t="s">
        <v>113</v>
      </c>
      <c r="BE123" s="270">
        <f>IF(N123="základní",J123,0)</f>
        <v>0</v>
      </c>
      <c r="BF123" s="270">
        <f>IF(N123="snížená",J123,0)</f>
        <v>0</v>
      </c>
      <c r="BG123" s="270">
        <f>IF(N123="zákl. přenesená",J123,0)</f>
        <v>0</v>
      </c>
      <c r="BH123" s="270">
        <f>IF(N123="sníž. přenesená",J123,0)</f>
        <v>0</v>
      </c>
      <c r="BI123" s="270">
        <f>IF(N123="nulová",J123,0)</f>
        <v>0</v>
      </c>
      <c r="BJ123" s="107" t="s">
        <v>78</v>
      </c>
      <c r="BK123" s="270">
        <f>ROUND(I123*H123,2)</f>
        <v>0</v>
      </c>
      <c r="BL123" s="107" t="s">
        <v>132</v>
      </c>
      <c r="BM123" s="269" t="s">
        <v>213</v>
      </c>
    </row>
    <row r="124" spans="2:65" s="125" customFormat="1">
      <c r="B124" s="124"/>
      <c r="D124" s="271" t="s">
        <v>123</v>
      </c>
      <c r="F124" s="272" t="s">
        <v>214</v>
      </c>
      <c r="I124" s="6"/>
      <c r="L124" s="124"/>
      <c r="M124" s="273"/>
      <c r="T124" s="166"/>
      <c r="AT124" s="107" t="s">
        <v>123</v>
      </c>
      <c r="AU124" s="107" t="s">
        <v>80</v>
      </c>
    </row>
    <row r="125" spans="2:65" s="125" customFormat="1" ht="16.5" customHeight="1">
      <c r="B125" s="124"/>
      <c r="C125" s="274" t="s">
        <v>8</v>
      </c>
      <c r="D125" s="274" t="s">
        <v>136</v>
      </c>
      <c r="E125" s="275" t="s">
        <v>215</v>
      </c>
      <c r="F125" s="276" t="s">
        <v>216</v>
      </c>
      <c r="G125" s="277" t="s">
        <v>160</v>
      </c>
      <c r="H125" s="278">
        <v>1</v>
      </c>
      <c r="I125" s="7"/>
      <c r="J125" s="279">
        <f>ROUND(I125*H125,2)</f>
        <v>0</v>
      </c>
      <c r="K125" s="276" t="s">
        <v>120</v>
      </c>
      <c r="L125" s="280"/>
      <c r="M125" s="281" t="s">
        <v>3</v>
      </c>
      <c r="N125" s="282" t="s">
        <v>41</v>
      </c>
      <c r="P125" s="267">
        <f>O125*H125</f>
        <v>0</v>
      </c>
      <c r="Q125" s="267">
        <v>4.0000000000000003E-5</v>
      </c>
      <c r="R125" s="267">
        <f>Q125*H125</f>
        <v>4.0000000000000003E-5</v>
      </c>
      <c r="S125" s="267">
        <v>0</v>
      </c>
      <c r="T125" s="268">
        <f>S125*H125</f>
        <v>0</v>
      </c>
      <c r="AR125" s="269" t="s">
        <v>139</v>
      </c>
      <c r="AT125" s="269" t="s">
        <v>136</v>
      </c>
      <c r="AU125" s="269" t="s">
        <v>80</v>
      </c>
      <c r="AY125" s="107" t="s">
        <v>113</v>
      </c>
      <c r="BE125" s="270">
        <f>IF(N125="základní",J125,0)</f>
        <v>0</v>
      </c>
      <c r="BF125" s="270">
        <f>IF(N125="snížená",J125,0)</f>
        <v>0</v>
      </c>
      <c r="BG125" s="270">
        <f>IF(N125="zákl. přenesená",J125,0)</f>
        <v>0</v>
      </c>
      <c r="BH125" s="270">
        <f>IF(N125="sníž. přenesená",J125,0)</f>
        <v>0</v>
      </c>
      <c r="BI125" s="270">
        <f>IF(N125="nulová",J125,0)</f>
        <v>0</v>
      </c>
      <c r="BJ125" s="107" t="s">
        <v>78</v>
      </c>
      <c r="BK125" s="270">
        <f>ROUND(I125*H125,2)</f>
        <v>0</v>
      </c>
      <c r="BL125" s="107" t="s">
        <v>132</v>
      </c>
      <c r="BM125" s="269" t="s">
        <v>217</v>
      </c>
    </row>
    <row r="126" spans="2:65" s="125" customFormat="1" ht="16.5" customHeight="1">
      <c r="B126" s="124"/>
      <c r="C126" s="274" t="s">
        <v>218</v>
      </c>
      <c r="D126" s="274" t="s">
        <v>136</v>
      </c>
      <c r="E126" s="275" t="s">
        <v>219</v>
      </c>
      <c r="F126" s="276" t="s">
        <v>220</v>
      </c>
      <c r="G126" s="277" t="s">
        <v>160</v>
      </c>
      <c r="H126" s="278">
        <v>6</v>
      </c>
      <c r="I126" s="7"/>
      <c r="J126" s="279">
        <f>ROUND(I126*H126,2)</f>
        <v>0</v>
      </c>
      <c r="K126" s="276" t="s">
        <v>120</v>
      </c>
      <c r="L126" s="280"/>
      <c r="M126" s="281" t="s">
        <v>3</v>
      </c>
      <c r="N126" s="282" t="s">
        <v>41</v>
      </c>
      <c r="P126" s="267">
        <f>O126*H126</f>
        <v>0</v>
      </c>
      <c r="Q126" s="267">
        <v>5.0000000000000002E-5</v>
      </c>
      <c r="R126" s="267">
        <f>Q126*H126</f>
        <v>3.0000000000000003E-4</v>
      </c>
      <c r="S126" s="267">
        <v>0</v>
      </c>
      <c r="T126" s="268">
        <f>S126*H126</f>
        <v>0</v>
      </c>
      <c r="AR126" s="269" t="s">
        <v>139</v>
      </c>
      <c r="AT126" s="269" t="s">
        <v>136</v>
      </c>
      <c r="AU126" s="269" t="s">
        <v>80</v>
      </c>
      <c r="AY126" s="107" t="s">
        <v>113</v>
      </c>
      <c r="BE126" s="270">
        <f>IF(N126="základní",J126,0)</f>
        <v>0</v>
      </c>
      <c r="BF126" s="270">
        <f>IF(N126="snížená",J126,0)</f>
        <v>0</v>
      </c>
      <c r="BG126" s="270">
        <f>IF(N126="zákl. přenesená",J126,0)</f>
        <v>0</v>
      </c>
      <c r="BH126" s="270">
        <f>IF(N126="sníž. přenesená",J126,0)</f>
        <v>0</v>
      </c>
      <c r="BI126" s="270">
        <f>IF(N126="nulová",J126,0)</f>
        <v>0</v>
      </c>
      <c r="BJ126" s="107" t="s">
        <v>78</v>
      </c>
      <c r="BK126" s="270">
        <f>ROUND(I126*H126,2)</f>
        <v>0</v>
      </c>
      <c r="BL126" s="107" t="s">
        <v>132</v>
      </c>
      <c r="BM126" s="269" t="s">
        <v>221</v>
      </c>
    </row>
    <row r="127" spans="2:65" s="125" customFormat="1" ht="24.2" customHeight="1">
      <c r="B127" s="124"/>
      <c r="C127" s="259" t="s">
        <v>222</v>
      </c>
      <c r="D127" s="259" t="s">
        <v>116</v>
      </c>
      <c r="E127" s="260" t="s">
        <v>223</v>
      </c>
      <c r="F127" s="261" t="s">
        <v>224</v>
      </c>
      <c r="G127" s="262" t="s">
        <v>160</v>
      </c>
      <c r="H127" s="263">
        <v>3</v>
      </c>
      <c r="I127" s="5"/>
      <c r="J127" s="264">
        <f>ROUND(I127*H127,2)</f>
        <v>0</v>
      </c>
      <c r="K127" s="261" t="s">
        <v>120</v>
      </c>
      <c r="L127" s="124"/>
      <c r="M127" s="265" t="s">
        <v>3</v>
      </c>
      <c r="N127" s="266" t="s">
        <v>41</v>
      </c>
      <c r="P127" s="267">
        <f>O127*H127</f>
        <v>0</v>
      </c>
      <c r="Q127" s="267">
        <v>0</v>
      </c>
      <c r="R127" s="267">
        <f>Q127*H127</f>
        <v>0</v>
      </c>
      <c r="S127" s="267">
        <v>4.8000000000000001E-5</v>
      </c>
      <c r="T127" s="268">
        <f>S127*H127</f>
        <v>1.44E-4</v>
      </c>
      <c r="AR127" s="269" t="s">
        <v>132</v>
      </c>
      <c r="AT127" s="269" t="s">
        <v>116</v>
      </c>
      <c r="AU127" s="269" t="s">
        <v>80</v>
      </c>
      <c r="AY127" s="107" t="s">
        <v>113</v>
      </c>
      <c r="BE127" s="270">
        <f>IF(N127="základní",J127,0)</f>
        <v>0</v>
      </c>
      <c r="BF127" s="270">
        <f>IF(N127="snížená",J127,0)</f>
        <v>0</v>
      </c>
      <c r="BG127" s="270">
        <f>IF(N127="zákl. přenesená",J127,0)</f>
        <v>0</v>
      </c>
      <c r="BH127" s="270">
        <f>IF(N127="sníž. přenesená",J127,0)</f>
        <v>0</v>
      </c>
      <c r="BI127" s="270">
        <f>IF(N127="nulová",J127,0)</f>
        <v>0</v>
      </c>
      <c r="BJ127" s="107" t="s">
        <v>78</v>
      </c>
      <c r="BK127" s="270">
        <f>ROUND(I127*H127,2)</f>
        <v>0</v>
      </c>
      <c r="BL127" s="107" t="s">
        <v>132</v>
      </c>
      <c r="BM127" s="269" t="s">
        <v>225</v>
      </c>
    </row>
    <row r="128" spans="2:65" s="125" customFormat="1">
      <c r="B128" s="124"/>
      <c r="D128" s="271" t="s">
        <v>123</v>
      </c>
      <c r="F128" s="272" t="s">
        <v>226</v>
      </c>
      <c r="I128" s="6"/>
      <c r="L128" s="124"/>
      <c r="M128" s="273"/>
      <c r="T128" s="166"/>
      <c r="AT128" s="107" t="s">
        <v>123</v>
      </c>
      <c r="AU128" s="107" t="s">
        <v>80</v>
      </c>
    </row>
    <row r="129" spans="2:65" s="125" customFormat="1" ht="24.2" customHeight="1">
      <c r="B129" s="124"/>
      <c r="C129" s="259" t="s">
        <v>227</v>
      </c>
      <c r="D129" s="259" t="s">
        <v>116</v>
      </c>
      <c r="E129" s="260" t="s">
        <v>228</v>
      </c>
      <c r="F129" s="261" t="s">
        <v>229</v>
      </c>
      <c r="G129" s="262" t="s">
        <v>160</v>
      </c>
      <c r="H129" s="263">
        <v>10</v>
      </c>
      <c r="I129" s="5"/>
      <c r="J129" s="264">
        <f>ROUND(I129*H129,2)</f>
        <v>0</v>
      </c>
      <c r="K129" s="261" t="s">
        <v>120</v>
      </c>
      <c r="L129" s="124"/>
      <c r="M129" s="265" t="s">
        <v>3</v>
      </c>
      <c r="N129" s="266" t="s">
        <v>41</v>
      </c>
      <c r="P129" s="267">
        <f>O129*H129</f>
        <v>0</v>
      </c>
      <c r="Q129" s="267">
        <v>0</v>
      </c>
      <c r="R129" s="267">
        <f>Q129*H129</f>
        <v>0</v>
      </c>
      <c r="S129" s="267">
        <v>0</v>
      </c>
      <c r="T129" s="268">
        <f>S129*H129</f>
        <v>0</v>
      </c>
      <c r="AR129" s="269" t="s">
        <v>132</v>
      </c>
      <c r="AT129" s="269" t="s">
        <v>116</v>
      </c>
      <c r="AU129" s="269" t="s">
        <v>80</v>
      </c>
      <c r="AY129" s="107" t="s">
        <v>113</v>
      </c>
      <c r="BE129" s="270">
        <f>IF(N129="základní",J129,0)</f>
        <v>0</v>
      </c>
      <c r="BF129" s="270">
        <f>IF(N129="snížená",J129,0)</f>
        <v>0</v>
      </c>
      <c r="BG129" s="270">
        <f>IF(N129="zákl. přenesená",J129,0)</f>
        <v>0</v>
      </c>
      <c r="BH129" s="270">
        <f>IF(N129="sníž. přenesená",J129,0)</f>
        <v>0</v>
      </c>
      <c r="BI129" s="270">
        <f>IF(N129="nulová",J129,0)</f>
        <v>0</v>
      </c>
      <c r="BJ129" s="107" t="s">
        <v>78</v>
      </c>
      <c r="BK129" s="270">
        <f>ROUND(I129*H129,2)</f>
        <v>0</v>
      </c>
      <c r="BL129" s="107" t="s">
        <v>132</v>
      </c>
      <c r="BM129" s="269" t="s">
        <v>230</v>
      </c>
    </row>
    <row r="130" spans="2:65" s="125" customFormat="1">
      <c r="B130" s="124"/>
      <c r="D130" s="271" t="s">
        <v>123</v>
      </c>
      <c r="F130" s="272" t="s">
        <v>231</v>
      </c>
      <c r="I130" s="6"/>
      <c r="L130" s="124"/>
      <c r="M130" s="273"/>
      <c r="T130" s="166"/>
      <c r="AT130" s="107" t="s">
        <v>123</v>
      </c>
      <c r="AU130" s="107" t="s">
        <v>80</v>
      </c>
    </row>
    <row r="131" spans="2:65" s="125" customFormat="1" ht="16.5" customHeight="1">
      <c r="B131" s="124"/>
      <c r="C131" s="274" t="s">
        <v>232</v>
      </c>
      <c r="D131" s="274" t="s">
        <v>136</v>
      </c>
      <c r="E131" s="275" t="s">
        <v>233</v>
      </c>
      <c r="F131" s="276" t="s">
        <v>234</v>
      </c>
      <c r="G131" s="277" t="s">
        <v>160</v>
      </c>
      <c r="H131" s="278">
        <v>2</v>
      </c>
      <c r="I131" s="7"/>
      <c r="J131" s="279">
        <f t="shared" ref="J131:J136" si="0">ROUND(I131*H131,2)</f>
        <v>0</v>
      </c>
      <c r="K131" s="276" t="s">
        <v>120</v>
      </c>
      <c r="L131" s="280"/>
      <c r="M131" s="281" t="s">
        <v>3</v>
      </c>
      <c r="N131" s="282" t="s">
        <v>41</v>
      </c>
      <c r="P131" s="267">
        <f t="shared" ref="P131:P136" si="1">O131*H131</f>
        <v>0</v>
      </c>
      <c r="Q131" s="267">
        <v>1E-4</v>
      </c>
      <c r="R131" s="267">
        <f t="shared" ref="R131:R136" si="2">Q131*H131</f>
        <v>2.0000000000000001E-4</v>
      </c>
      <c r="S131" s="267">
        <v>0</v>
      </c>
      <c r="T131" s="268">
        <f t="shared" ref="T131:T136" si="3">S131*H131</f>
        <v>0</v>
      </c>
      <c r="AR131" s="269" t="s">
        <v>139</v>
      </c>
      <c r="AT131" s="269" t="s">
        <v>136</v>
      </c>
      <c r="AU131" s="269" t="s">
        <v>80</v>
      </c>
      <c r="AY131" s="107" t="s">
        <v>113</v>
      </c>
      <c r="BE131" s="270">
        <f t="shared" ref="BE131:BE136" si="4">IF(N131="základní",J131,0)</f>
        <v>0</v>
      </c>
      <c r="BF131" s="270">
        <f t="shared" ref="BF131:BF136" si="5">IF(N131="snížená",J131,0)</f>
        <v>0</v>
      </c>
      <c r="BG131" s="270">
        <f t="shared" ref="BG131:BG136" si="6">IF(N131="zákl. přenesená",J131,0)</f>
        <v>0</v>
      </c>
      <c r="BH131" s="270">
        <f t="shared" ref="BH131:BH136" si="7">IF(N131="sníž. přenesená",J131,0)</f>
        <v>0</v>
      </c>
      <c r="BI131" s="270">
        <f t="shared" ref="BI131:BI136" si="8">IF(N131="nulová",J131,0)</f>
        <v>0</v>
      </c>
      <c r="BJ131" s="107" t="s">
        <v>78</v>
      </c>
      <c r="BK131" s="270">
        <f t="shared" ref="BK131:BK136" si="9">ROUND(I131*H131,2)</f>
        <v>0</v>
      </c>
      <c r="BL131" s="107" t="s">
        <v>132</v>
      </c>
      <c r="BM131" s="269" t="s">
        <v>235</v>
      </c>
    </row>
    <row r="132" spans="2:65" s="125" customFormat="1" ht="16.5" customHeight="1">
      <c r="B132" s="124"/>
      <c r="C132" s="274" t="s">
        <v>236</v>
      </c>
      <c r="D132" s="274" t="s">
        <v>136</v>
      </c>
      <c r="E132" s="275" t="s">
        <v>237</v>
      </c>
      <c r="F132" s="276" t="s">
        <v>238</v>
      </c>
      <c r="G132" s="277" t="s">
        <v>160</v>
      </c>
      <c r="H132" s="278">
        <v>4</v>
      </c>
      <c r="I132" s="7"/>
      <c r="J132" s="279">
        <f t="shared" si="0"/>
        <v>0</v>
      </c>
      <c r="K132" s="276" t="s">
        <v>120</v>
      </c>
      <c r="L132" s="280"/>
      <c r="M132" s="281" t="s">
        <v>3</v>
      </c>
      <c r="N132" s="282" t="s">
        <v>41</v>
      </c>
      <c r="P132" s="267">
        <f t="shared" si="1"/>
        <v>0</v>
      </c>
      <c r="Q132" s="267">
        <v>6.9999999999999994E-5</v>
      </c>
      <c r="R132" s="267">
        <f t="shared" si="2"/>
        <v>2.7999999999999998E-4</v>
      </c>
      <c r="S132" s="267">
        <v>0</v>
      </c>
      <c r="T132" s="268">
        <f t="shared" si="3"/>
        <v>0</v>
      </c>
      <c r="AR132" s="269" t="s">
        <v>139</v>
      </c>
      <c r="AT132" s="269" t="s">
        <v>136</v>
      </c>
      <c r="AU132" s="269" t="s">
        <v>80</v>
      </c>
      <c r="AY132" s="107" t="s">
        <v>113</v>
      </c>
      <c r="BE132" s="270">
        <f t="shared" si="4"/>
        <v>0</v>
      </c>
      <c r="BF132" s="270">
        <f t="shared" si="5"/>
        <v>0</v>
      </c>
      <c r="BG132" s="270">
        <f t="shared" si="6"/>
        <v>0</v>
      </c>
      <c r="BH132" s="270">
        <f t="shared" si="7"/>
        <v>0</v>
      </c>
      <c r="BI132" s="270">
        <f t="shared" si="8"/>
        <v>0</v>
      </c>
      <c r="BJ132" s="107" t="s">
        <v>78</v>
      </c>
      <c r="BK132" s="270">
        <f t="shared" si="9"/>
        <v>0</v>
      </c>
      <c r="BL132" s="107" t="s">
        <v>132</v>
      </c>
      <c r="BM132" s="269" t="s">
        <v>239</v>
      </c>
    </row>
    <row r="133" spans="2:65" s="125" customFormat="1" ht="16.5" customHeight="1">
      <c r="B133" s="124"/>
      <c r="C133" s="274" t="s">
        <v>240</v>
      </c>
      <c r="D133" s="274" t="s">
        <v>136</v>
      </c>
      <c r="E133" s="275" t="s">
        <v>241</v>
      </c>
      <c r="F133" s="276" t="s">
        <v>242</v>
      </c>
      <c r="G133" s="277" t="s">
        <v>160</v>
      </c>
      <c r="H133" s="278">
        <v>1</v>
      </c>
      <c r="I133" s="7"/>
      <c r="J133" s="279">
        <f t="shared" si="0"/>
        <v>0</v>
      </c>
      <c r="K133" s="276" t="s">
        <v>120</v>
      </c>
      <c r="L133" s="280"/>
      <c r="M133" s="281" t="s">
        <v>3</v>
      </c>
      <c r="N133" s="282" t="s">
        <v>41</v>
      </c>
      <c r="P133" s="267">
        <f t="shared" si="1"/>
        <v>0</v>
      </c>
      <c r="Q133" s="267">
        <v>1E-4</v>
      </c>
      <c r="R133" s="267">
        <f t="shared" si="2"/>
        <v>1E-4</v>
      </c>
      <c r="S133" s="267">
        <v>0</v>
      </c>
      <c r="T133" s="268">
        <f t="shared" si="3"/>
        <v>0</v>
      </c>
      <c r="AR133" s="269" t="s">
        <v>139</v>
      </c>
      <c r="AT133" s="269" t="s">
        <v>136</v>
      </c>
      <c r="AU133" s="269" t="s">
        <v>80</v>
      </c>
      <c r="AY133" s="107" t="s">
        <v>113</v>
      </c>
      <c r="BE133" s="270">
        <f t="shared" si="4"/>
        <v>0</v>
      </c>
      <c r="BF133" s="270">
        <f t="shared" si="5"/>
        <v>0</v>
      </c>
      <c r="BG133" s="270">
        <f t="shared" si="6"/>
        <v>0</v>
      </c>
      <c r="BH133" s="270">
        <f t="shared" si="7"/>
        <v>0</v>
      </c>
      <c r="BI133" s="270">
        <f t="shared" si="8"/>
        <v>0</v>
      </c>
      <c r="BJ133" s="107" t="s">
        <v>78</v>
      </c>
      <c r="BK133" s="270">
        <f t="shared" si="9"/>
        <v>0</v>
      </c>
      <c r="BL133" s="107" t="s">
        <v>132</v>
      </c>
      <c r="BM133" s="269" t="s">
        <v>243</v>
      </c>
    </row>
    <row r="134" spans="2:65" s="125" customFormat="1" ht="16.5" customHeight="1">
      <c r="B134" s="124"/>
      <c r="C134" s="274" t="s">
        <v>244</v>
      </c>
      <c r="D134" s="274" t="s">
        <v>136</v>
      </c>
      <c r="E134" s="275" t="s">
        <v>245</v>
      </c>
      <c r="F134" s="276" t="s">
        <v>246</v>
      </c>
      <c r="G134" s="277" t="s">
        <v>160</v>
      </c>
      <c r="H134" s="278">
        <v>2</v>
      </c>
      <c r="I134" s="7"/>
      <c r="J134" s="279">
        <f t="shared" si="0"/>
        <v>0</v>
      </c>
      <c r="K134" s="276" t="s">
        <v>120</v>
      </c>
      <c r="L134" s="280"/>
      <c r="M134" s="281" t="s">
        <v>3</v>
      </c>
      <c r="N134" s="282" t="s">
        <v>41</v>
      </c>
      <c r="P134" s="267">
        <f t="shared" si="1"/>
        <v>0</v>
      </c>
      <c r="Q134" s="267">
        <v>9.0000000000000006E-5</v>
      </c>
      <c r="R134" s="267">
        <f t="shared" si="2"/>
        <v>1.8000000000000001E-4</v>
      </c>
      <c r="S134" s="267">
        <v>0</v>
      </c>
      <c r="T134" s="268">
        <f t="shared" si="3"/>
        <v>0</v>
      </c>
      <c r="AR134" s="269" t="s">
        <v>139</v>
      </c>
      <c r="AT134" s="269" t="s">
        <v>136</v>
      </c>
      <c r="AU134" s="269" t="s">
        <v>80</v>
      </c>
      <c r="AY134" s="107" t="s">
        <v>113</v>
      </c>
      <c r="BE134" s="270">
        <f t="shared" si="4"/>
        <v>0</v>
      </c>
      <c r="BF134" s="270">
        <f t="shared" si="5"/>
        <v>0</v>
      </c>
      <c r="BG134" s="270">
        <f t="shared" si="6"/>
        <v>0</v>
      </c>
      <c r="BH134" s="270">
        <f t="shared" si="7"/>
        <v>0</v>
      </c>
      <c r="BI134" s="270">
        <f t="shared" si="8"/>
        <v>0</v>
      </c>
      <c r="BJ134" s="107" t="s">
        <v>78</v>
      </c>
      <c r="BK134" s="270">
        <f t="shared" si="9"/>
        <v>0</v>
      </c>
      <c r="BL134" s="107" t="s">
        <v>132</v>
      </c>
      <c r="BM134" s="269" t="s">
        <v>247</v>
      </c>
    </row>
    <row r="135" spans="2:65" s="125" customFormat="1" ht="16.5" customHeight="1">
      <c r="B135" s="124"/>
      <c r="C135" s="274" t="s">
        <v>248</v>
      </c>
      <c r="D135" s="274" t="s">
        <v>136</v>
      </c>
      <c r="E135" s="275" t="s">
        <v>249</v>
      </c>
      <c r="F135" s="276" t="s">
        <v>250</v>
      </c>
      <c r="G135" s="277" t="s">
        <v>160</v>
      </c>
      <c r="H135" s="278">
        <v>1</v>
      </c>
      <c r="I135" s="7"/>
      <c r="J135" s="279">
        <f t="shared" si="0"/>
        <v>0</v>
      </c>
      <c r="K135" s="276" t="s">
        <v>120</v>
      </c>
      <c r="L135" s="280"/>
      <c r="M135" s="281" t="s">
        <v>3</v>
      </c>
      <c r="N135" s="282" t="s">
        <v>41</v>
      </c>
      <c r="P135" s="267">
        <f t="shared" si="1"/>
        <v>0</v>
      </c>
      <c r="Q135" s="267">
        <v>1E-4</v>
      </c>
      <c r="R135" s="267">
        <f t="shared" si="2"/>
        <v>1E-4</v>
      </c>
      <c r="S135" s="267">
        <v>0</v>
      </c>
      <c r="T135" s="268">
        <f t="shared" si="3"/>
        <v>0</v>
      </c>
      <c r="AR135" s="269" t="s">
        <v>139</v>
      </c>
      <c r="AT135" s="269" t="s">
        <v>136</v>
      </c>
      <c r="AU135" s="269" t="s">
        <v>80</v>
      </c>
      <c r="AY135" s="107" t="s">
        <v>113</v>
      </c>
      <c r="BE135" s="270">
        <f t="shared" si="4"/>
        <v>0</v>
      </c>
      <c r="BF135" s="270">
        <f t="shared" si="5"/>
        <v>0</v>
      </c>
      <c r="BG135" s="270">
        <f t="shared" si="6"/>
        <v>0</v>
      </c>
      <c r="BH135" s="270">
        <f t="shared" si="7"/>
        <v>0</v>
      </c>
      <c r="BI135" s="270">
        <f t="shared" si="8"/>
        <v>0</v>
      </c>
      <c r="BJ135" s="107" t="s">
        <v>78</v>
      </c>
      <c r="BK135" s="270">
        <f t="shared" si="9"/>
        <v>0</v>
      </c>
      <c r="BL135" s="107" t="s">
        <v>132</v>
      </c>
      <c r="BM135" s="269" t="s">
        <v>251</v>
      </c>
    </row>
    <row r="136" spans="2:65" s="125" customFormat="1" ht="24.2" customHeight="1">
      <c r="B136" s="124"/>
      <c r="C136" s="259" t="s">
        <v>252</v>
      </c>
      <c r="D136" s="259" t="s">
        <v>116</v>
      </c>
      <c r="E136" s="260" t="s">
        <v>253</v>
      </c>
      <c r="F136" s="261" t="s">
        <v>254</v>
      </c>
      <c r="G136" s="262" t="s">
        <v>160</v>
      </c>
      <c r="H136" s="263">
        <v>4</v>
      </c>
      <c r="I136" s="5"/>
      <c r="J136" s="264">
        <f t="shared" si="0"/>
        <v>0</v>
      </c>
      <c r="K136" s="261" t="s">
        <v>120</v>
      </c>
      <c r="L136" s="124"/>
      <c r="M136" s="265" t="s">
        <v>3</v>
      </c>
      <c r="N136" s="266" t="s">
        <v>41</v>
      </c>
      <c r="P136" s="267">
        <f t="shared" si="1"/>
        <v>0</v>
      </c>
      <c r="Q136" s="267">
        <v>0</v>
      </c>
      <c r="R136" s="267">
        <f t="shared" si="2"/>
        <v>0</v>
      </c>
      <c r="S136" s="267">
        <v>0</v>
      </c>
      <c r="T136" s="268">
        <f t="shared" si="3"/>
        <v>0</v>
      </c>
      <c r="AR136" s="269" t="s">
        <v>132</v>
      </c>
      <c r="AT136" s="269" t="s">
        <v>116</v>
      </c>
      <c r="AU136" s="269" t="s">
        <v>80</v>
      </c>
      <c r="AY136" s="107" t="s">
        <v>113</v>
      </c>
      <c r="BE136" s="270">
        <f t="shared" si="4"/>
        <v>0</v>
      </c>
      <c r="BF136" s="270">
        <f t="shared" si="5"/>
        <v>0</v>
      </c>
      <c r="BG136" s="270">
        <f t="shared" si="6"/>
        <v>0</v>
      </c>
      <c r="BH136" s="270">
        <f t="shared" si="7"/>
        <v>0</v>
      </c>
      <c r="BI136" s="270">
        <f t="shared" si="8"/>
        <v>0</v>
      </c>
      <c r="BJ136" s="107" t="s">
        <v>78</v>
      </c>
      <c r="BK136" s="270">
        <f t="shared" si="9"/>
        <v>0</v>
      </c>
      <c r="BL136" s="107" t="s">
        <v>132</v>
      </c>
      <c r="BM136" s="269" t="s">
        <v>255</v>
      </c>
    </row>
    <row r="137" spans="2:65" s="125" customFormat="1">
      <c r="B137" s="124"/>
      <c r="D137" s="271" t="s">
        <v>123</v>
      </c>
      <c r="F137" s="272" t="s">
        <v>256</v>
      </c>
      <c r="I137" s="6"/>
      <c r="L137" s="124"/>
      <c r="M137" s="273"/>
      <c r="T137" s="166"/>
      <c r="AT137" s="107" t="s">
        <v>123</v>
      </c>
      <c r="AU137" s="107" t="s">
        <v>80</v>
      </c>
    </row>
    <row r="138" spans="2:65" s="125" customFormat="1" ht="24.95" customHeight="1">
      <c r="B138" s="124"/>
      <c r="C138" s="274" t="s">
        <v>257</v>
      </c>
      <c r="D138" s="274" t="s">
        <v>136</v>
      </c>
      <c r="E138" s="275" t="s">
        <v>258</v>
      </c>
      <c r="F138" s="276" t="s">
        <v>259</v>
      </c>
      <c r="G138" s="277" t="s">
        <v>160</v>
      </c>
      <c r="H138" s="278">
        <v>2</v>
      </c>
      <c r="I138" s="7"/>
      <c r="J138" s="279">
        <f>ROUND(I138*H138,2)</f>
        <v>0</v>
      </c>
      <c r="K138" s="276" t="s">
        <v>3</v>
      </c>
      <c r="L138" s="280"/>
      <c r="M138" s="281" t="s">
        <v>3</v>
      </c>
      <c r="N138" s="282" t="s">
        <v>41</v>
      </c>
      <c r="P138" s="267">
        <f>O138*H138</f>
        <v>0</v>
      </c>
      <c r="Q138" s="267">
        <v>0</v>
      </c>
      <c r="R138" s="267">
        <f>Q138*H138</f>
        <v>0</v>
      </c>
      <c r="S138" s="267">
        <v>0</v>
      </c>
      <c r="T138" s="268">
        <f>S138*H138</f>
        <v>0</v>
      </c>
      <c r="AR138" s="269" t="s">
        <v>139</v>
      </c>
      <c r="AT138" s="269" t="s">
        <v>136</v>
      </c>
      <c r="AU138" s="269" t="s">
        <v>80</v>
      </c>
      <c r="AY138" s="107" t="s">
        <v>113</v>
      </c>
      <c r="BE138" s="270">
        <f>IF(N138="základní",J138,0)</f>
        <v>0</v>
      </c>
      <c r="BF138" s="270">
        <f>IF(N138="snížená",J138,0)</f>
        <v>0</v>
      </c>
      <c r="BG138" s="270">
        <f>IF(N138="zákl. přenesená",J138,0)</f>
        <v>0</v>
      </c>
      <c r="BH138" s="270">
        <f>IF(N138="sníž. přenesená",J138,0)</f>
        <v>0</v>
      </c>
      <c r="BI138" s="270">
        <f>IF(N138="nulová",J138,0)</f>
        <v>0</v>
      </c>
      <c r="BJ138" s="107" t="s">
        <v>78</v>
      </c>
      <c r="BK138" s="270">
        <f>ROUND(I138*H138,2)</f>
        <v>0</v>
      </c>
      <c r="BL138" s="107" t="s">
        <v>132</v>
      </c>
      <c r="BM138" s="269" t="s">
        <v>260</v>
      </c>
    </row>
    <row r="139" spans="2:65" s="125" customFormat="1" ht="24.95" customHeight="1">
      <c r="B139" s="124"/>
      <c r="C139" s="274" t="s">
        <v>139</v>
      </c>
      <c r="D139" s="274" t="s">
        <v>136</v>
      </c>
      <c r="E139" s="275" t="s">
        <v>261</v>
      </c>
      <c r="F139" s="276" t="s">
        <v>262</v>
      </c>
      <c r="G139" s="277" t="s">
        <v>160</v>
      </c>
      <c r="H139" s="278">
        <v>2</v>
      </c>
      <c r="I139" s="7"/>
      <c r="J139" s="279">
        <f>ROUND(I139*H139,2)</f>
        <v>0</v>
      </c>
      <c r="K139" s="276" t="s">
        <v>3</v>
      </c>
      <c r="L139" s="280"/>
      <c r="M139" s="281" t="s">
        <v>3</v>
      </c>
      <c r="N139" s="282" t="s">
        <v>41</v>
      </c>
      <c r="P139" s="267">
        <f>O139*H139</f>
        <v>0</v>
      </c>
      <c r="Q139" s="267">
        <v>0</v>
      </c>
      <c r="R139" s="267">
        <f>Q139*H139</f>
        <v>0</v>
      </c>
      <c r="S139" s="267">
        <v>0</v>
      </c>
      <c r="T139" s="268">
        <f>S139*H139</f>
        <v>0</v>
      </c>
      <c r="AR139" s="269" t="s">
        <v>139</v>
      </c>
      <c r="AT139" s="269" t="s">
        <v>136</v>
      </c>
      <c r="AU139" s="269" t="s">
        <v>80</v>
      </c>
      <c r="AY139" s="107" t="s">
        <v>113</v>
      </c>
      <c r="BE139" s="270">
        <f>IF(N139="základní",J139,0)</f>
        <v>0</v>
      </c>
      <c r="BF139" s="270">
        <f>IF(N139="snížená",J139,0)</f>
        <v>0</v>
      </c>
      <c r="BG139" s="270">
        <f>IF(N139="zákl. přenesená",J139,0)</f>
        <v>0</v>
      </c>
      <c r="BH139" s="270">
        <f>IF(N139="sníž. přenesená",J139,0)</f>
        <v>0</v>
      </c>
      <c r="BI139" s="270">
        <f>IF(N139="nulová",J139,0)</f>
        <v>0</v>
      </c>
      <c r="BJ139" s="107" t="s">
        <v>78</v>
      </c>
      <c r="BK139" s="270">
        <f>ROUND(I139*H139,2)</f>
        <v>0</v>
      </c>
      <c r="BL139" s="107" t="s">
        <v>132</v>
      </c>
      <c r="BM139" s="269" t="s">
        <v>263</v>
      </c>
    </row>
    <row r="140" spans="2:65" s="125" customFormat="1" ht="24.2" customHeight="1">
      <c r="B140" s="124"/>
      <c r="C140" s="259" t="s">
        <v>264</v>
      </c>
      <c r="D140" s="259" t="s">
        <v>116</v>
      </c>
      <c r="E140" s="260" t="s">
        <v>265</v>
      </c>
      <c r="F140" s="261" t="s">
        <v>266</v>
      </c>
      <c r="G140" s="262" t="s">
        <v>160</v>
      </c>
      <c r="H140" s="263">
        <v>2</v>
      </c>
      <c r="I140" s="5"/>
      <c r="J140" s="264">
        <f>ROUND(I140*H140,2)</f>
        <v>0</v>
      </c>
      <c r="K140" s="261" t="s">
        <v>120</v>
      </c>
      <c r="L140" s="124"/>
      <c r="M140" s="265" t="s">
        <v>3</v>
      </c>
      <c r="N140" s="266" t="s">
        <v>41</v>
      </c>
      <c r="P140" s="267">
        <f>O140*H140</f>
        <v>0</v>
      </c>
      <c r="Q140" s="267">
        <v>0</v>
      </c>
      <c r="R140" s="267">
        <f>Q140*H140</f>
        <v>0</v>
      </c>
      <c r="S140" s="267">
        <v>4.8000000000000001E-5</v>
      </c>
      <c r="T140" s="268">
        <f>S140*H140</f>
        <v>9.6000000000000002E-5</v>
      </c>
      <c r="AR140" s="269" t="s">
        <v>132</v>
      </c>
      <c r="AT140" s="269" t="s">
        <v>116</v>
      </c>
      <c r="AU140" s="269" t="s">
        <v>80</v>
      </c>
      <c r="AY140" s="107" t="s">
        <v>113</v>
      </c>
      <c r="BE140" s="270">
        <f>IF(N140="základní",J140,0)</f>
        <v>0</v>
      </c>
      <c r="BF140" s="270">
        <f>IF(N140="snížená",J140,0)</f>
        <v>0</v>
      </c>
      <c r="BG140" s="270">
        <f>IF(N140="zákl. přenesená",J140,0)</f>
        <v>0</v>
      </c>
      <c r="BH140" s="270">
        <f>IF(N140="sníž. přenesená",J140,0)</f>
        <v>0</v>
      </c>
      <c r="BI140" s="270">
        <f>IF(N140="nulová",J140,0)</f>
        <v>0</v>
      </c>
      <c r="BJ140" s="107" t="s">
        <v>78</v>
      </c>
      <c r="BK140" s="270">
        <f>ROUND(I140*H140,2)</f>
        <v>0</v>
      </c>
      <c r="BL140" s="107" t="s">
        <v>132</v>
      </c>
      <c r="BM140" s="269" t="s">
        <v>267</v>
      </c>
    </row>
    <row r="141" spans="2:65" s="125" customFormat="1">
      <c r="B141" s="124"/>
      <c r="D141" s="271" t="s">
        <v>123</v>
      </c>
      <c r="F141" s="272" t="s">
        <v>268</v>
      </c>
      <c r="I141" s="6"/>
      <c r="L141" s="124"/>
      <c r="M141" s="273"/>
      <c r="T141" s="166"/>
      <c r="AT141" s="107" t="s">
        <v>123</v>
      </c>
      <c r="AU141" s="107" t="s">
        <v>80</v>
      </c>
    </row>
    <row r="142" spans="2:65" s="125" customFormat="1" ht="24.2" customHeight="1">
      <c r="B142" s="124"/>
      <c r="C142" s="259" t="s">
        <v>269</v>
      </c>
      <c r="D142" s="259" t="s">
        <v>116</v>
      </c>
      <c r="E142" s="260" t="s">
        <v>270</v>
      </c>
      <c r="F142" s="261" t="s">
        <v>271</v>
      </c>
      <c r="G142" s="262" t="s">
        <v>160</v>
      </c>
      <c r="H142" s="263">
        <v>8</v>
      </c>
      <c r="I142" s="5"/>
      <c r="J142" s="264">
        <f>ROUND(I142*H142,2)</f>
        <v>0</v>
      </c>
      <c r="K142" s="261" t="s">
        <v>120</v>
      </c>
      <c r="L142" s="124"/>
      <c r="M142" s="265" t="s">
        <v>3</v>
      </c>
      <c r="N142" s="266" t="s">
        <v>41</v>
      </c>
      <c r="P142" s="267">
        <f>O142*H142</f>
        <v>0</v>
      </c>
      <c r="Q142" s="267">
        <v>0</v>
      </c>
      <c r="R142" s="267">
        <f>Q142*H142</f>
        <v>0</v>
      </c>
      <c r="S142" s="267">
        <v>1.2999999999999999E-3</v>
      </c>
      <c r="T142" s="268">
        <f>S142*H142</f>
        <v>1.04E-2</v>
      </c>
      <c r="AR142" s="269" t="s">
        <v>132</v>
      </c>
      <c r="AT142" s="269" t="s">
        <v>116</v>
      </c>
      <c r="AU142" s="269" t="s">
        <v>80</v>
      </c>
      <c r="AY142" s="107" t="s">
        <v>113</v>
      </c>
      <c r="BE142" s="270">
        <f>IF(N142="základní",J142,0)</f>
        <v>0</v>
      </c>
      <c r="BF142" s="270">
        <f>IF(N142="snížená",J142,0)</f>
        <v>0</v>
      </c>
      <c r="BG142" s="270">
        <f>IF(N142="zákl. přenesená",J142,0)</f>
        <v>0</v>
      </c>
      <c r="BH142" s="270">
        <f>IF(N142="sníž. přenesená",J142,0)</f>
        <v>0</v>
      </c>
      <c r="BI142" s="270">
        <f>IF(N142="nulová",J142,0)</f>
        <v>0</v>
      </c>
      <c r="BJ142" s="107" t="s">
        <v>78</v>
      </c>
      <c r="BK142" s="270">
        <f>ROUND(I142*H142,2)</f>
        <v>0</v>
      </c>
      <c r="BL142" s="107" t="s">
        <v>132</v>
      </c>
      <c r="BM142" s="269" t="s">
        <v>272</v>
      </c>
    </row>
    <row r="143" spans="2:65" s="125" customFormat="1">
      <c r="B143" s="124"/>
      <c r="D143" s="271" t="s">
        <v>123</v>
      </c>
      <c r="F143" s="272" t="s">
        <v>273</v>
      </c>
      <c r="I143" s="6"/>
      <c r="L143" s="124"/>
      <c r="M143" s="273"/>
      <c r="T143" s="166"/>
      <c r="AT143" s="107" t="s">
        <v>123</v>
      </c>
      <c r="AU143" s="107" t="s">
        <v>80</v>
      </c>
    </row>
    <row r="144" spans="2:65" s="125" customFormat="1" ht="24.2" customHeight="1">
      <c r="B144" s="124"/>
      <c r="C144" s="259" t="s">
        <v>274</v>
      </c>
      <c r="D144" s="259" t="s">
        <v>116</v>
      </c>
      <c r="E144" s="260" t="s">
        <v>275</v>
      </c>
      <c r="F144" s="261" t="s">
        <v>276</v>
      </c>
      <c r="G144" s="262" t="s">
        <v>131</v>
      </c>
      <c r="H144" s="263">
        <v>7.1</v>
      </c>
      <c r="I144" s="5"/>
      <c r="J144" s="264">
        <f>ROUND(I144*H144,2)</f>
        <v>0</v>
      </c>
      <c r="K144" s="261" t="s">
        <v>120</v>
      </c>
      <c r="L144" s="124"/>
      <c r="M144" s="265" t="s">
        <v>3</v>
      </c>
      <c r="N144" s="266" t="s">
        <v>41</v>
      </c>
      <c r="P144" s="267">
        <f>O144*H144</f>
        <v>0</v>
      </c>
      <c r="Q144" s="267">
        <v>0</v>
      </c>
      <c r="R144" s="267">
        <f>Q144*H144</f>
        <v>0</v>
      </c>
      <c r="S144" s="267">
        <v>0</v>
      </c>
      <c r="T144" s="268">
        <f>S144*H144</f>
        <v>0</v>
      </c>
      <c r="AR144" s="269" t="s">
        <v>132</v>
      </c>
      <c r="AT144" s="269" t="s">
        <v>116</v>
      </c>
      <c r="AU144" s="269" t="s">
        <v>80</v>
      </c>
      <c r="AY144" s="107" t="s">
        <v>113</v>
      </c>
      <c r="BE144" s="270">
        <f>IF(N144="základní",J144,0)</f>
        <v>0</v>
      </c>
      <c r="BF144" s="270">
        <f>IF(N144="snížená",J144,0)</f>
        <v>0</v>
      </c>
      <c r="BG144" s="270">
        <f>IF(N144="zákl. přenesená",J144,0)</f>
        <v>0</v>
      </c>
      <c r="BH144" s="270">
        <f>IF(N144="sníž. přenesená",J144,0)</f>
        <v>0</v>
      </c>
      <c r="BI144" s="270">
        <f>IF(N144="nulová",J144,0)</f>
        <v>0</v>
      </c>
      <c r="BJ144" s="107" t="s">
        <v>78</v>
      </c>
      <c r="BK144" s="270">
        <f>ROUND(I144*H144,2)</f>
        <v>0</v>
      </c>
      <c r="BL144" s="107" t="s">
        <v>132</v>
      </c>
      <c r="BM144" s="269" t="s">
        <v>277</v>
      </c>
    </row>
    <row r="145" spans="2:65" s="125" customFormat="1">
      <c r="B145" s="124"/>
      <c r="D145" s="271" t="s">
        <v>123</v>
      </c>
      <c r="F145" s="272" t="s">
        <v>278</v>
      </c>
      <c r="I145" s="6"/>
      <c r="L145" s="124"/>
      <c r="M145" s="273"/>
      <c r="T145" s="166"/>
      <c r="AT145" s="107" t="s">
        <v>123</v>
      </c>
      <c r="AU145" s="107" t="s">
        <v>80</v>
      </c>
    </row>
    <row r="146" spans="2:65" s="125" customFormat="1" ht="16.5" customHeight="1">
      <c r="B146" s="124"/>
      <c r="C146" s="274" t="s">
        <v>279</v>
      </c>
      <c r="D146" s="274" t="s">
        <v>136</v>
      </c>
      <c r="E146" s="275" t="s">
        <v>280</v>
      </c>
      <c r="F146" s="276" t="s">
        <v>281</v>
      </c>
      <c r="G146" s="277" t="s">
        <v>131</v>
      </c>
      <c r="H146" s="278">
        <v>7.1</v>
      </c>
      <c r="I146" s="7"/>
      <c r="J146" s="279">
        <f>ROUND(I146*H146,2)</f>
        <v>0</v>
      </c>
      <c r="K146" s="276" t="s">
        <v>120</v>
      </c>
      <c r="L146" s="280"/>
      <c r="M146" s="281" t="s">
        <v>3</v>
      </c>
      <c r="N146" s="282" t="s">
        <v>41</v>
      </c>
      <c r="P146" s="267">
        <f>O146*H146</f>
        <v>0</v>
      </c>
      <c r="Q146" s="267">
        <v>1.4999999999999999E-4</v>
      </c>
      <c r="R146" s="267">
        <f>Q146*H146</f>
        <v>1.0649999999999998E-3</v>
      </c>
      <c r="S146" s="267">
        <v>0</v>
      </c>
      <c r="T146" s="268">
        <f>S146*H146</f>
        <v>0</v>
      </c>
      <c r="AR146" s="269" t="s">
        <v>139</v>
      </c>
      <c r="AT146" s="269" t="s">
        <v>136</v>
      </c>
      <c r="AU146" s="269" t="s">
        <v>80</v>
      </c>
      <c r="AY146" s="107" t="s">
        <v>113</v>
      </c>
      <c r="BE146" s="270">
        <f>IF(N146="základní",J146,0)</f>
        <v>0</v>
      </c>
      <c r="BF146" s="270">
        <f>IF(N146="snížená",J146,0)</f>
        <v>0</v>
      </c>
      <c r="BG146" s="270">
        <f>IF(N146="zákl. přenesená",J146,0)</f>
        <v>0</v>
      </c>
      <c r="BH146" s="270">
        <f>IF(N146="sníž. přenesená",J146,0)</f>
        <v>0</v>
      </c>
      <c r="BI146" s="270">
        <f>IF(N146="nulová",J146,0)</f>
        <v>0</v>
      </c>
      <c r="BJ146" s="107" t="s">
        <v>78</v>
      </c>
      <c r="BK146" s="270">
        <f>ROUND(I146*H146,2)</f>
        <v>0</v>
      </c>
      <c r="BL146" s="107" t="s">
        <v>132</v>
      </c>
      <c r="BM146" s="269" t="s">
        <v>282</v>
      </c>
    </row>
    <row r="147" spans="2:65" s="125" customFormat="1" ht="16.5" customHeight="1">
      <c r="B147" s="124"/>
      <c r="C147" s="274" t="s">
        <v>283</v>
      </c>
      <c r="D147" s="274" t="s">
        <v>136</v>
      </c>
      <c r="E147" s="275" t="s">
        <v>284</v>
      </c>
      <c r="F147" s="276" t="s">
        <v>285</v>
      </c>
      <c r="G147" s="277" t="s">
        <v>160</v>
      </c>
      <c r="H147" s="278">
        <v>7.1</v>
      </c>
      <c r="I147" s="7"/>
      <c r="J147" s="279">
        <f>ROUND(I147*H147,2)</f>
        <v>0</v>
      </c>
      <c r="K147" s="276" t="s">
        <v>120</v>
      </c>
      <c r="L147" s="280"/>
      <c r="M147" s="281" t="s">
        <v>3</v>
      </c>
      <c r="N147" s="282" t="s">
        <v>41</v>
      </c>
      <c r="P147" s="267">
        <f>O147*H147</f>
        <v>0</v>
      </c>
      <c r="Q147" s="267">
        <v>1E-4</v>
      </c>
      <c r="R147" s="267">
        <f>Q147*H147</f>
        <v>7.1000000000000002E-4</v>
      </c>
      <c r="S147" s="267">
        <v>0</v>
      </c>
      <c r="T147" s="268">
        <f>S147*H147</f>
        <v>0</v>
      </c>
      <c r="AR147" s="269" t="s">
        <v>139</v>
      </c>
      <c r="AT147" s="269" t="s">
        <v>136</v>
      </c>
      <c r="AU147" s="269" t="s">
        <v>80</v>
      </c>
      <c r="AY147" s="107" t="s">
        <v>113</v>
      </c>
      <c r="BE147" s="270">
        <f>IF(N147="základní",J147,0)</f>
        <v>0</v>
      </c>
      <c r="BF147" s="270">
        <f>IF(N147="snížená",J147,0)</f>
        <v>0</v>
      </c>
      <c r="BG147" s="270">
        <f>IF(N147="zákl. přenesená",J147,0)</f>
        <v>0</v>
      </c>
      <c r="BH147" s="270">
        <f>IF(N147="sníž. přenesená",J147,0)</f>
        <v>0</v>
      </c>
      <c r="BI147" s="270">
        <f>IF(N147="nulová",J147,0)</f>
        <v>0</v>
      </c>
      <c r="BJ147" s="107" t="s">
        <v>78</v>
      </c>
      <c r="BK147" s="270">
        <f>ROUND(I147*H147,2)</f>
        <v>0</v>
      </c>
      <c r="BL147" s="107" t="s">
        <v>132</v>
      </c>
      <c r="BM147" s="269" t="s">
        <v>286</v>
      </c>
    </row>
    <row r="148" spans="2:65" s="125" customFormat="1" ht="24.2" customHeight="1">
      <c r="B148" s="124"/>
      <c r="C148" s="259" t="s">
        <v>287</v>
      </c>
      <c r="D148" s="259" t="s">
        <v>116</v>
      </c>
      <c r="E148" s="260" t="s">
        <v>288</v>
      </c>
      <c r="F148" s="261" t="s">
        <v>289</v>
      </c>
      <c r="G148" s="262" t="s">
        <v>160</v>
      </c>
      <c r="H148" s="263">
        <v>10</v>
      </c>
      <c r="I148" s="5"/>
      <c r="J148" s="264">
        <f>ROUND(I148*H148,2)</f>
        <v>0</v>
      </c>
      <c r="K148" s="261" t="s">
        <v>120</v>
      </c>
      <c r="L148" s="124"/>
      <c r="M148" s="265" t="s">
        <v>3</v>
      </c>
      <c r="N148" s="266" t="s">
        <v>41</v>
      </c>
      <c r="P148" s="267">
        <f>O148*H148</f>
        <v>0</v>
      </c>
      <c r="Q148" s="267">
        <v>0</v>
      </c>
      <c r="R148" s="267">
        <f>Q148*H148</f>
        <v>0</v>
      </c>
      <c r="S148" s="267">
        <v>0</v>
      </c>
      <c r="T148" s="268">
        <f>S148*H148</f>
        <v>0</v>
      </c>
      <c r="AR148" s="269" t="s">
        <v>132</v>
      </c>
      <c r="AT148" s="269" t="s">
        <v>116</v>
      </c>
      <c r="AU148" s="269" t="s">
        <v>80</v>
      </c>
      <c r="AY148" s="107" t="s">
        <v>113</v>
      </c>
      <c r="BE148" s="270">
        <f>IF(N148="základní",J148,0)</f>
        <v>0</v>
      </c>
      <c r="BF148" s="270">
        <f>IF(N148="snížená",J148,0)</f>
        <v>0</v>
      </c>
      <c r="BG148" s="270">
        <f>IF(N148="zákl. přenesená",J148,0)</f>
        <v>0</v>
      </c>
      <c r="BH148" s="270">
        <f>IF(N148="sníž. přenesená",J148,0)</f>
        <v>0</v>
      </c>
      <c r="BI148" s="270">
        <f>IF(N148="nulová",J148,0)</f>
        <v>0</v>
      </c>
      <c r="BJ148" s="107" t="s">
        <v>78</v>
      </c>
      <c r="BK148" s="270">
        <f>ROUND(I148*H148,2)</f>
        <v>0</v>
      </c>
      <c r="BL148" s="107" t="s">
        <v>132</v>
      </c>
      <c r="BM148" s="269" t="s">
        <v>290</v>
      </c>
    </row>
    <row r="149" spans="2:65" s="125" customFormat="1">
      <c r="B149" s="124"/>
      <c r="D149" s="271" t="s">
        <v>123</v>
      </c>
      <c r="F149" s="272" t="s">
        <v>291</v>
      </c>
      <c r="I149" s="6"/>
      <c r="L149" s="124"/>
      <c r="M149" s="273"/>
      <c r="T149" s="166"/>
      <c r="AT149" s="107" t="s">
        <v>123</v>
      </c>
      <c r="AU149" s="107" t="s">
        <v>80</v>
      </c>
    </row>
    <row r="150" spans="2:65" s="125" customFormat="1" ht="24.2" customHeight="1">
      <c r="B150" s="124"/>
      <c r="C150" s="274" t="s">
        <v>292</v>
      </c>
      <c r="D150" s="274" t="s">
        <v>136</v>
      </c>
      <c r="E150" s="275" t="s">
        <v>293</v>
      </c>
      <c r="F150" s="276" t="s">
        <v>294</v>
      </c>
      <c r="G150" s="277" t="s">
        <v>160</v>
      </c>
      <c r="H150" s="278">
        <v>10</v>
      </c>
      <c r="I150" s="7"/>
      <c r="J150" s="279">
        <f>ROUND(I150*H150,2)</f>
        <v>0</v>
      </c>
      <c r="K150" s="276" t="s">
        <v>3</v>
      </c>
      <c r="L150" s="280"/>
      <c r="M150" s="281" t="s">
        <v>3</v>
      </c>
      <c r="N150" s="282" t="s">
        <v>41</v>
      </c>
      <c r="P150" s="267">
        <f>O150*H150</f>
        <v>0</v>
      </c>
      <c r="Q150" s="267">
        <v>2.5500000000000002E-3</v>
      </c>
      <c r="R150" s="267">
        <f>Q150*H150</f>
        <v>2.5500000000000002E-2</v>
      </c>
      <c r="S150" s="267">
        <v>0</v>
      </c>
      <c r="T150" s="268">
        <f>S150*H150</f>
        <v>0</v>
      </c>
      <c r="AR150" s="269" t="s">
        <v>139</v>
      </c>
      <c r="AT150" s="269" t="s">
        <v>136</v>
      </c>
      <c r="AU150" s="269" t="s">
        <v>80</v>
      </c>
      <c r="AY150" s="107" t="s">
        <v>113</v>
      </c>
      <c r="BE150" s="270">
        <f>IF(N150="základní",J150,0)</f>
        <v>0</v>
      </c>
      <c r="BF150" s="270">
        <f>IF(N150="snížená",J150,0)</f>
        <v>0</v>
      </c>
      <c r="BG150" s="270">
        <f>IF(N150="zákl. přenesená",J150,0)</f>
        <v>0</v>
      </c>
      <c r="BH150" s="270">
        <f>IF(N150="sníž. přenesená",J150,0)</f>
        <v>0</v>
      </c>
      <c r="BI150" s="270">
        <f>IF(N150="nulová",J150,0)</f>
        <v>0</v>
      </c>
      <c r="BJ150" s="107" t="s">
        <v>78</v>
      </c>
      <c r="BK150" s="270">
        <f>ROUND(I150*H150,2)</f>
        <v>0</v>
      </c>
      <c r="BL150" s="107" t="s">
        <v>132</v>
      </c>
      <c r="BM150" s="269" t="s">
        <v>295</v>
      </c>
    </row>
    <row r="151" spans="2:65" s="125" customFormat="1" ht="24.2" customHeight="1">
      <c r="B151" s="124"/>
      <c r="C151" s="259" t="s">
        <v>296</v>
      </c>
      <c r="D151" s="259" t="s">
        <v>116</v>
      </c>
      <c r="E151" s="260" t="s">
        <v>297</v>
      </c>
      <c r="F151" s="261" t="s">
        <v>298</v>
      </c>
      <c r="G151" s="262" t="s">
        <v>160</v>
      </c>
      <c r="H151" s="263">
        <v>2</v>
      </c>
      <c r="I151" s="5"/>
      <c r="J151" s="264">
        <f>ROUND(I151*H151,2)</f>
        <v>0</v>
      </c>
      <c r="K151" s="261" t="s">
        <v>120</v>
      </c>
      <c r="L151" s="124"/>
      <c r="M151" s="265" t="s">
        <v>3</v>
      </c>
      <c r="N151" s="266" t="s">
        <v>41</v>
      </c>
      <c r="P151" s="267">
        <f>O151*H151</f>
        <v>0</v>
      </c>
      <c r="Q151" s="267">
        <v>0</v>
      </c>
      <c r="R151" s="267">
        <f>Q151*H151</f>
        <v>0</v>
      </c>
      <c r="S151" s="267">
        <v>0</v>
      </c>
      <c r="T151" s="268">
        <f>S151*H151</f>
        <v>0</v>
      </c>
      <c r="AR151" s="269" t="s">
        <v>132</v>
      </c>
      <c r="AT151" s="269" t="s">
        <v>116</v>
      </c>
      <c r="AU151" s="269" t="s">
        <v>80</v>
      </c>
      <c r="AY151" s="107" t="s">
        <v>113</v>
      </c>
      <c r="BE151" s="270">
        <f>IF(N151="základní",J151,0)</f>
        <v>0</v>
      </c>
      <c r="BF151" s="270">
        <f>IF(N151="snížená",J151,0)</f>
        <v>0</v>
      </c>
      <c r="BG151" s="270">
        <f>IF(N151="zákl. přenesená",J151,0)</f>
        <v>0</v>
      </c>
      <c r="BH151" s="270">
        <f>IF(N151="sníž. přenesená",J151,0)</f>
        <v>0</v>
      </c>
      <c r="BI151" s="270">
        <f>IF(N151="nulová",J151,0)</f>
        <v>0</v>
      </c>
      <c r="BJ151" s="107" t="s">
        <v>78</v>
      </c>
      <c r="BK151" s="270">
        <f>ROUND(I151*H151,2)</f>
        <v>0</v>
      </c>
      <c r="BL151" s="107" t="s">
        <v>132</v>
      </c>
      <c r="BM151" s="269" t="s">
        <v>299</v>
      </c>
    </row>
    <row r="152" spans="2:65" s="125" customFormat="1">
      <c r="B152" s="124"/>
      <c r="D152" s="271" t="s">
        <v>123</v>
      </c>
      <c r="F152" s="272" t="s">
        <v>300</v>
      </c>
      <c r="I152" s="6"/>
      <c r="L152" s="124"/>
      <c r="M152" s="273"/>
      <c r="T152" s="166"/>
      <c r="AT152" s="107" t="s">
        <v>123</v>
      </c>
      <c r="AU152" s="107" t="s">
        <v>80</v>
      </c>
    </row>
    <row r="153" spans="2:65" s="125" customFormat="1" ht="21.75" customHeight="1">
      <c r="B153" s="124"/>
      <c r="C153" s="274" t="s">
        <v>301</v>
      </c>
      <c r="D153" s="274" t="s">
        <v>136</v>
      </c>
      <c r="E153" s="275" t="s">
        <v>302</v>
      </c>
      <c r="F153" s="276" t="s">
        <v>303</v>
      </c>
      <c r="G153" s="277" t="s">
        <v>160</v>
      </c>
      <c r="H153" s="278">
        <v>2</v>
      </c>
      <c r="I153" s="7"/>
      <c r="J153" s="279">
        <f>ROUND(I153*H153,2)</f>
        <v>0</v>
      </c>
      <c r="K153" s="276" t="s">
        <v>3</v>
      </c>
      <c r="L153" s="280"/>
      <c r="M153" s="281" t="s">
        <v>3</v>
      </c>
      <c r="N153" s="282" t="s">
        <v>41</v>
      </c>
      <c r="P153" s="267">
        <f>O153*H153</f>
        <v>0</v>
      </c>
      <c r="Q153" s="267">
        <v>1.1000000000000001E-3</v>
      </c>
      <c r="R153" s="267">
        <f>Q153*H153</f>
        <v>2.2000000000000001E-3</v>
      </c>
      <c r="S153" s="267">
        <v>0</v>
      </c>
      <c r="T153" s="268">
        <f>S153*H153</f>
        <v>0</v>
      </c>
      <c r="AR153" s="269" t="s">
        <v>139</v>
      </c>
      <c r="AT153" s="269" t="s">
        <v>136</v>
      </c>
      <c r="AU153" s="269" t="s">
        <v>80</v>
      </c>
      <c r="AY153" s="107" t="s">
        <v>113</v>
      </c>
      <c r="BE153" s="270">
        <f>IF(N153="základní",J153,0)</f>
        <v>0</v>
      </c>
      <c r="BF153" s="270">
        <f>IF(N153="snížená",J153,0)</f>
        <v>0</v>
      </c>
      <c r="BG153" s="270">
        <f>IF(N153="zákl. přenesená",J153,0)</f>
        <v>0</v>
      </c>
      <c r="BH153" s="270">
        <f>IF(N153="sníž. přenesená",J153,0)</f>
        <v>0</v>
      </c>
      <c r="BI153" s="270">
        <f>IF(N153="nulová",J153,0)</f>
        <v>0</v>
      </c>
      <c r="BJ153" s="107" t="s">
        <v>78</v>
      </c>
      <c r="BK153" s="270">
        <f>ROUND(I153*H153,2)</f>
        <v>0</v>
      </c>
      <c r="BL153" s="107" t="s">
        <v>132</v>
      </c>
      <c r="BM153" s="269" t="s">
        <v>304</v>
      </c>
    </row>
    <row r="154" spans="2:65" s="125" customFormat="1" ht="24.2" customHeight="1">
      <c r="B154" s="124"/>
      <c r="C154" s="259" t="s">
        <v>305</v>
      </c>
      <c r="D154" s="259" t="s">
        <v>116</v>
      </c>
      <c r="E154" s="260" t="s">
        <v>306</v>
      </c>
      <c r="F154" s="261" t="s">
        <v>307</v>
      </c>
      <c r="G154" s="262" t="s">
        <v>160</v>
      </c>
      <c r="H154" s="263">
        <v>1</v>
      </c>
      <c r="I154" s="5"/>
      <c r="J154" s="264">
        <f>ROUND(I154*H154,2)</f>
        <v>0</v>
      </c>
      <c r="K154" s="261" t="s">
        <v>120</v>
      </c>
      <c r="L154" s="124"/>
      <c r="M154" s="265" t="s">
        <v>3</v>
      </c>
      <c r="N154" s="266" t="s">
        <v>41</v>
      </c>
      <c r="P154" s="267">
        <f>O154*H154</f>
        <v>0</v>
      </c>
      <c r="Q154" s="267">
        <v>0</v>
      </c>
      <c r="R154" s="267">
        <f>Q154*H154</f>
        <v>0</v>
      </c>
      <c r="S154" s="267">
        <v>0</v>
      </c>
      <c r="T154" s="268">
        <f>S154*H154</f>
        <v>0</v>
      </c>
      <c r="AR154" s="269" t="s">
        <v>132</v>
      </c>
      <c r="AT154" s="269" t="s">
        <v>116</v>
      </c>
      <c r="AU154" s="269" t="s">
        <v>80</v>
      </c>
      <c r="AY154" s="107" t="s">
        <v>113</v>
      </c>
      <c r="BE154" s="270">
        <f>IF(N154="základní",J154,0)</f>
        <v>0</v>
      </c>
      <c r="BF154" s="270">
        <f>IF(N154="snížená",J154,0)</f>
        <v>0</v>
      </c>
      <c r="BG154" s="270">
        <f>IF(N154="zákl. přenesená",J154,0)</f>
        <v>0</v>
      </c>
      <c r="BH154" s="270">
        <f>IF(N154="sníž. přenesená",J154,0)</f>
        <v>0</v>
      </c>
      <c r="BI154" s="270">
        <f>IF(N154="nulová",J154,0)</f>
        <v>0</v>
      </c>
      <c r="BJ154" s="107" t="s">
        <v>78</v>
      </c>
      <c r="BK154" s="270">
        <f>ROUND(I154*H154,2)</f>
        <v>0</v>
      </c>
      <c r="BL154" s="107" t="s">
        <v>132</v>
      </c>
      <c r="BM154" s="269" t="s">
        <v>308</v>
      </c>
    </row>
    <row r="155" spans="2:65" s="125" customFormat="1">
      <c r="B155" s="124"/>
      <c r="D155" s="271" t="s">
        <v>123</v>
      </c>
      <c r="F155" s="272" t="s">
        <v>309</v>
      </c>
      <c r="I155" s="6"/>
      <c r="L155" s="124"/>
      <c r="M155" s="273"/>
      <c r="T155" s="166"/>
      <c r="AT155" s="107" t="s">
        <v>123</v>
      </c>
      <c r="AU155" s="107" t="s">
        <v>80</v>
      </c>
    </row>
    <row r="156" spans="2:65" s="125" customFormat="1" ht="16.5" customHeight="1">
      <c r="B156" s="124"/>
      <c r="C156" s="259" t="s">
        <v>310</v>
      </c>
      <c r="D156" s="259" t="s">
        <v>116</v>
      </c>
      <c r="E156" s="260" t="s">
        <v>311</v>
      </c>
      <c r="F156" s="261" t="s">
        <v>312</v>
      </c>
      <c r="G156" s="262" t="s">
        <v>160</v>
      </c>
      <c r="H156" s="263">
        <v>4</v>
      </c>
      <c r="I156" s="5"/>
      <c r="J156" s="264">
        <f>ROUND(I156*H156,2)</f>
        <v>0</v>
      </c>
      <c r="K156" s="261" t="s">
        <v>120</v>
      </c>
      <c r="L156" s="124"/>
      <c r="M156" s="265" t="s">
        <v>3</v>
      </c>
      <c r="N156" s="266" t="s">
        <v>41</v>
      </c>
      <c r="P156" s="267">
        <f>O156*H156</f>
        <v>0</v>
      </c>
      <c r="Q156" s="267">
        <v>0</v>
      </c>
      <c r="R156" s="267">
        <f>Q156*H156</f>
        <v>0</v>
      </c>
      <c r="S156" s="267">
        <v>0</v>
      </c>
      <c r="T156" s="268">
        <f>S156*H156</f>
        <v>0</v>
      </c>
      <c r="AR156" s="269" t="s">
        <v>132</v>
      </c>
      <c r="AT156" s="269" t="s">
        <v>116</v>
      </c>
      <c r="AU156" s="269" t="s">
        <v>80</v>
      </c>
      <c r="AY156" s="107" t="s">
        <v>113</v>
      </c>
      <c r="BE156" s="270">
        <f>IF(N156="základní",J156,0)</f>
        <v>0</v>
      </c>
      <c r="BF156" s="270">
        <f>IF(N156="snížená",J156,0)</f>
        <v>0</v>
      </c>
      <c r="BG156" s="270">
        <f>IF(N156="zákl. přenesená",J156,0)</f>
        <v>0</v>
      </c>
      <c r="BH156" s="270">
        <f>IF(N156="sníž. přenesená",J156,0)</f>
        <v>0</v>
      </c>
      <c r="BI156" s="270">
        <f>IF(N156="nulová",J156,0)</f>
        <v>0</v>
      </c>
      <c r="BJ156" s="107" t="s">
        <v>78</v>
      </c>
      <c r="BK156" s="270">
        <f>ROUND(I156*H156,2)</f>
        <v>0</v>
      </c>
      <c r="BL156" s="107" t="s">
        <v>132</v>
      </c>
      <c r="BM156" s="269" t="s">
        <v>313</v>
      </c>
    </row>
    <row r="157" spans="2:65" s="125" customFormat="1">
      <c r="B157" s="124"/>
      <c r="D157" s="271" t="s">
        <v>123</v>
      </c>
      <c r="F157" s="272" t="s">
        <v>314</v>
      </c>
      <c r="I157" s="6"/>
      <c r="L157" s="124"/>
      <c r="M157" s="273"/>
      <c r="T157" s="166"/>
      <c r="AT157" s="107" t="s">
        <v>123</v>
      </c>
      <c r="AU157" s="107" t="s">
        <v>80</v>
      </c>
    </row>
    <row r="158" spans="2:65" s="125" customFormat="1" ht="16.5" customHeight="1">
      <c r="B158" s="124"/>
      <c r="C158" s="259" t="s">
        <v>315</v>
      </c>
      <c r="D158" s="259" t="s">
        <v>116</v>
      </c>
      <c r="E158" s="260" t="s">
        <v>316</v>
      </c>
      <c r="F158" s="261" t="s">
        <v>317</v>
      </c>
      <c r="G158" s="262" t="s">
        <v>318</v>
      </c>
      <c r="H158" s="263">
        <v>1</v>
      </c>
      <c r="I158" s="5"/>
      <c r="J158" s="264">
        <f>ROUND(I158*H158,2)</f>
        <v>0</v>
      </c>
      <c r="K158" s="261" t="s">
        <v>120</v>
      </c>
      <c r="L158" s="124"/>
      <c r="M158" s="265" t="s">
        <v>3</v>
      </c>
      <c r="N158" s="266" t="s">
        <v>41</v>
      </c>
      <c r="P158" s="267">
        <f>O158*H158</f>
        <v>0</v>
      </c>
      <c r="Q158" s="267">
        <v>0</v>
      </c>
      <c r="R158" s="267">
        <f>Q158*H158</f>
        <v>0</v>
      </c>
      <c r="S158" s="267">
        <v>0</v>
      </c>
      <c r="T158" s="268">
        <f>S158*H158</f>
        <v>0</v>
      </c>
      <c r="AR158" s="269" t="s">
        <v>132</v>
      </c>
      <c r="AT158" s="269" t="s">
        <v>116</v>
      </c>
      <c r="AU158" s="269" t="s">
        <v>80</v>
      </c>
      <c r="AY158" s="107" t="s">
        <v>113</v>
      </c>
      <c r="BE158" s="270">
        <f>IF(N158="základní",J158,0)</f>
        <v>0</v>
      </c>
      <c r="BF158" s="270">
        <f>IF(N158="snížená",J158,0)</f>
        <v>0</v>
      </c>
      <c r="BG158" s="270">
        <f>IF(N158="zákl. přenesená",J158,0)</f>
        <v>0</v>
      </c>
      <c r="BH158" s="270">
        <f>IF(N158="sníž. přenesená",J158,0)</f>
        <v>0</v>
      </c>
      <c r="BI158" s="270">
        <f>IF(N158="nulová",J158,0)</f>
        <v>0</v>
      </c>
      <c r="BJ158" s="107" t="s">
        <v>78</v>
      </c>
      <c r="BK158" s="270">
        <f>ROUND(I158*H158,2)</f>
        <v>0</v>
      </c>
      <c r="BL158" s="107" t="s">
        <v>132</v>
      </c>
      <c r="BM158" s="269" t="s">
        <v>319</v>
      </c>
    </row>
    <row r="159" spans="2:65" s="125" customFormat="1">
      <c r="B159" s="124"/>
      <c r="D159" s="271" t="s">
        <v>123</v>
      </c>
      <c r="F159" s="272" t="s">
        <v>320</v>
      </c>
      <c r="I159" s="6"/>
      <c r="L159" s="124"/>
      <c r="M159" s="273"/>
      <c r="T159" s="166"/>
      <c r="AT159" s="107" t="s">
        <v>123</v>
      </c>
      <c r="AU159" s="107" t="s">
        <v>80</v>
      </c>
    </row>
    <row r="160" spans="2:65" s="125" customFormat="1" ht="16.5" customHeight="1">
      <c r="B160" s="124"/>
      <c r="C160" s="259" t="s">
        <v>321</v>
      </c>
      <c r="D160" s="259" t="s">
        <v>116</v>
      </c>
      <c r="E160" s="260" t="s">
        <v>322</v>
      </c>
      <c r="F160" s="261" t="s">
        <v>323</v>
      </c>
      <c r="G160" s="262" t="s">
        <v>318</v>
      </c>
      <c r="H160" s="263">
        <v>1</v>
      </c>
      <c r="I160" s="5"/>
      <c r="J160" s="264">
        <f>ROUND(I160*H160,2)</f>
        <v>0</v>
      </c>
      <c r="K160" s="261" t="s">
        <v>120</v>
      </c>
      <c r="L160" s="124"/>
      <c r="M160" s="265" t="s">
        <v>3</v>
      </c>
      <c r="N160" s="266" t="s">
        <v>41</v>
      </c>
      <c r="P160" s="267">
        <f>O160*H160</f>
        <v>0</v>
      </c>
      <c r="Q160" s="267">
        <v>0</v>
      </c>
      <c r="R160" s="267">
        <f>Q160*H160</f>
        <v>0</v>
      </c>
      <c r="S160" s="267">
        <v>0</v>
      </c>
      <c r="T160" s="268">
        <f>S160*H160</f>
        <v>0</v>
      </c>
      <c r="AR160" s="269" t="s">
        <v>132</v>
      </c>
      <c r="AT160" s="269" t="s">
        <v>116</v>
      </c>
      <c r="AU160" s="269" t="s">
        <v>80</v>
      </c>
      <c r="AY160" s="107" t="s">
        <v>113</v>
      </c>
      <c r="BE160" s="270">
        <f>IF(N160="základní",J160,0)</f>
        <v>0</v>
      </c>
      <c r="BF160" s="270">
        <f>IF(N160="snížená",J160,0)</f>
        <v>0</v>
      </c>
      <c r="BG160" s="270">
        <f>IF(N160="zákl. přenesená",J160,0)</f>
        <v>0</v>
      </c>
      <c r="BH160" s="270">
        <f>IF(N160="sníž. přenesená",J160,0)</f>
        <v>0</v>
      </c>
      <c r="BI160" s="270">
        <f>IF(N160="nulová",J160,0)</f>
        <v>0</v>
      </c>
      <c r="BJ160" s="107" t="s">
        <v>78</v>
      </c>
      <c r="BK160" s="270">
        <f>ROUND(I160*H160,2)</f>
        <v>0</v>
      </c>
      <c r="BL160" s="107" t="s">
        <v>132</v>
      </c>
      <c r="BM160" s="269" t="s">
        <v>324</v>
      </c>
    </row>
    <row r="161" spans="2:65" s="125" customFormat="1">
      <c r="B161" s="124"/>
      <c r="D161" s="271" t="s">
        <v>123</v>
      </c>
      <c r="F161" s="272" t="s">
        <v>325</v>
      </c>
      <c r="I161" s="6"/>
      <c r="L161" s="124"/>
      <c r="M161" s="273"/>
      <c r="T161" s="166"/>
      <c r="AT161" s="107" t="s">
        <v>123</v>
      </c>
      <c r="AU161" s="107" t="s">
        <v>80</v>
      </c>
    </row>
    <row r="162" spans="2:65" s="125" customFormat="1" ht="16.5" customHeight="1">
      <c r="B162" s="124"/>
      <c r="C162" s="274" t="s">
        <v>326</v>
      </c>
      <c r="D162" s="274" t="s">
        <v>136</v>
      </c>
      <c r="E162" s="275" t="s">
        <v>327</v>
      </c>
      <c r="F162" s="276" t="s">
        <v>328</v>
      </c>
      <c r="G162" s="277" t="s">
        <v>329</v>
      </c>
      <c r="H162" s="278">
        <v>1</v>
      </c>
      <c r="I162" s="7"/>
      <c r="J162" s="279">
        <f>ROUND(I162*H162,2)</f>
        <v>0</v>
      </c>
      <c r="K162" s="276" t="s">
        <v>3</v>
      </c>
      <c r="L162" s="280"/>
      <c r="M162" s="281" t="s">
        <v>3</v>
      </c>
      <c r="N162" s="282" t="s">
        <v>41</v>
      </c>
      <c r="P162" s="267">
        <f>O162*H162</f>
        <v>0</v>
      </c>
      <c r="Q162" s="267">
        <v>0</v>
      </c>
      <c r="R162" s="267">
        <f>Q162*H162</f>
        <v>0</v>
      </c>
      <c r="S162" s="267">
        <v>0</v>
      </c>
      <c r="T162" s="268">
        <f>S162*H162</f>
        <v>0</v>
      </c>
      <c r="AR162" s="269" t="s">
        <v>139</v>
      </c>
      <c r="AT162" s="269" t="s">
        <v>136</v>
      </c>
      <c r="AU162" s="269" t="s">
        <v>80</v>
      </c>
      <c r="AY162" s="107" t="s">
        <v>113</v>
      </c>
      <c r="BE162" s="270">
        <f>IF(N162="základní",J162,0)</f>
        <v>0</v>
      </c>
      <c r="BF162" s="270">
        <f>IF(N162="snížená",J162,0)</f>
        <v>0</v>
      </c>
      <c r="BG162" s="270">
        <f>IF(N162="zákl. přenesená",J162,0)</f>
        <v>0</v>
      </c>
      <c r="BH162" s="270">
        <f>IF(N162="sníž. přenesená",J162,0)</f>
        <v>0</v>
      </c>
      <c r="BI162" s="270">
        <f>IF(N162="nulová",J162,0)</f>
        <v>0</v>
      </c>
      <c r="BJ162" s="107" t="s">
        <v>78</v>
      </c>
      <c r="BK162" s="270">
        <f>ROUND(I162*H162,2)</f>
        <v>0</v>
      </c>
      <c r="BL162" s="107" t="s">
        <v>132</v>
      </c>
      <c r="BM162" s="269" t="s">
        <v>330</v>
      </c>
    </row>
    <row r="163" spans="2:65" s="248" customFormat="1" ht="22.9" customHeight="1">
      <c r="B163" s="247"/>
      <c r="D163" s="249" t="s">
        <v>69</v>
      </c>
      <c r="E163" s="257" t="s">
        <v>331</v>
      </c>
      <c r="F163" s="257" t="s">
        <v>332</v>
      </c>
      <c r="I163" s="4"/>
      <c r="J163" s="258">
        <f>BK163</f>
        <v>0</v>
      </c>
      <c r="L163" s="247"/>
      <c r="M163" s="252"/>
      <c r="P163" s="253">
        <f>SUM(P164:P181)</f>
        <v>0</v>
      </c>
      <c r="R163" s="253">
        <f>SUM(R164:R181)</f>
        <v>2.0620000000000006E-2</v>
      </c>
      <c r="T163" s="254">
        <f>SUM(T164:T181)</f>
        <v>0</v>
      </c>
      <c r="AR163" s="249" t="s">
        <v>80</v>
      </c>
      <c r="AT163" s="255" t="s">
        <v>69</v>
      </c>
      <c r="AU163" s="255" t="s">
        <v>78</v>
      </c>
      <c r="AY163" s="249" t="s">
        <v>113</v>
      </c>
      <c r="BK163" s="256">
        <f>SUM(BK164:BK181)</f>
        <v>0</v>
      </c>
    </row>
    <row r="164" spans="2:65" s="125" customFormat="1" ht="16.5" customHeight="1">
      <c r="B164" s="124"/>
      <c r="C164" s="259" t="s">
        <v>333</v>
      </c>
      <c r="D164" s="259" t="s">
        <v>116</v>
      </c>
      <c r="E164" s="260" t="s">
        <v>334</v>
      </c>
      <c r="F164" s="261" t="s">
        <v>335</v>
      </c>
      <c r="G164" s="262" t="s">
        <v>160</v>
      </c>
      <c r="H164" s="263">
        <v>2</v>
      </c>
      <c r="I164" s="5"/>
      <c r="J164" s="264">
        <f>ROUND(I164*H164,2)</f>
        <v>0</v>
      </c>
      <c r="K164" s="261" t="s">
        <v>120</v>
      </c>
      <c r="L164" s="124"/>
      <c r="M164" s="265" t="s">
        <v>3</v>
      </c>
      <c r="N164" s="266" t="s">
        <v>41</v>
      </c>
      <c r="P164" s="267">
        <f>O164*H164</f>
        <v>0</v>
      </c>
      <c r="Q164" s="267">
        <v>0</v>
      </c>
      <c r="R164" s="267">
        <f>Q164*H164</f>
        <v>0</v>
      </c>
      <c r="S164" s="267">
        <v>0</v>
      </c>
      <c r="T164" s="268">
        <f>S164*H164</f>
        <v>0</v>
      </c>
      <c r="AR164" s="269" t="s">
        <v>132</v>
      </c>
      <c r="AT164" s="269" t="s">
        <v>116</v>
      </c>
      <c r="AU164" s="269" t="s">
        <v>80</v>
      </c>
      <c r="AY164" s="107" t="s">
        <v>113</v>
      </c>
      <c r="BE164" s="270">
        <f>IF(N164="základní",J164,0)</f>
        <v>0</v>
      </c>
      <c r="BF164" s="270">
        <f>IF(N164="snížená",J164,0)</f>
        <v>0</v>
      </c>
      <c r="BG164" s="270">
        <f>IF(N164="zákl. přenesená",J164,0)</f>
        <v>0</v>
      </c>
      <c r="BH164" s="270">
        <f>IF(N164="sníž. přenesená",J164,0)</f>
        <v>0</v>
      </c>
      <c r="BI164" s="270">
        <f>IF(N164="nulová",J164,0)</f>
        <v>0</v>
      </c>
      <c r="BJ164" s="107" t="s">
        <v>78</v>
      </c>
      <c r="BK164" s="270">
        <f>ROUND(I164*H164,2)</f>
        <v>0</v>
      </c>
      <c r="BL164" s="107" t="s">
        <v>132</v>
      </c>
      <c r="BM164" s="269" t="s">
        <v>336</v>
      </c>
    </row>
    <row r="165" spans="2:65" s="125" customFormat="1">
      <c r="B165" s="124"/>
      <c r="D165" s="271" t="s">
        <v>123</v>
      </c>
      <c r="F165" s="272" t="s">
        <v>337</v>
      </c>
      <c r="I165" s="6"/>
      <c r="L165" s="124"/>
      <c r="M165" s="273"/>
      <c r="T165" s="166"/>
      <c r="AT165" s="107" t="s">
        <v>123</v>
      </c>
      <c r="AU165" s="107" t="s">
        <v>80</v>
      </c>
    </row>
    <row r="166" spans="2:65" s="125" customFormat="1" ht="24.2" customHeight="1">
      <c r="B166" s="124"/>
      <c r="C166" s="274" t="s">
        <v>338</v>
      </c>
      <c r="D166" s="274" t="s">
        <v>136</v>
      </c>
      <c r="E166" s="275" t="s">
        <v>339</v>
      </c>
      <c r="F166" s="276" t="s">
        <v>340</v>
      </c>
      <c r="G166" s="277" t="s">
        <v>160</v>
      </c>
      <c r="H166" s="278">
        <v>1</v>
      </c>
      <c r="I166" s="7"/>
      <c r="J166" s="279">
        <f>ROUND(I166*H166,2)</f>
        <v>0</v>
      </c>
      <c r="K166" s="276" t="s">
        <v>3</v>
      </c>
      <c r="L166" s="280"/>
      <c r="M166" s="281" t="s">
        <v>3</v>
      </c>
      <c r="N166" s="282" t="s">
        <v>41</v>
      </c>
      <c r="P166" s="267">
        <f>O166*H166</f>
        <v>0</v>
      </c>
      <c r="Q166" s="267">
        <v>3.5000000000000001E-3</v>
      </c>
      <c r="R166" s="267">
        <f>Q166*H166</f>
        <v>3.5000000000000001E-3</v>
      </c>
      <c r="S166" s="267">
        <v>0</v>
      </c>
      <c r="T166" s="268">
        <f>S166*H166</f>
        <v>0</v>
      </c>
      <c r="AR166" s="269" t="s">
        <v>139</v>
      </c>
      <c r="AT166" s="269" t="s">
        <v>136</v>
      </c>
      <c r="AU166" s="269" t="s">
        <v>80</v>
      </c>
      <c r="AY166" s="107" t="s">
        <v>113</v>
      </c>
      <c r="BE166" s="270">
        <f>IF(N166="základní",J166,0)</f>
        <v>0</v>
      </c>
      <c r="BF166" s="270">
        <f>IF(N166="snížená",J166,0)</f>
        <v>0</v>
      </c>
      <c r="BG166" s="270">
        <f>IF(N166="zákl. přenesená",J166,0)</f>
        <v>0</v>
      </c>
      <c r="BH166" s="270">
        <f>IF(N166="sníž. přenesená",J166,0)</f>
        <v>0</v>
      </c>
      <c r="BI166" s="270">
        <f>IF(N166="nulová",J166,0)</f>
        <v>0</v>
      </c>
      <c r="BJ166" s="107" t="s">
        <v>78</v>
      </c>
      <c r="BK166" s="270">
        <f>ROUND(I166*H166,2)</f>
        <v>0</v>
      </c>
      <c r="BL166" s="107" t="s">
        <v>132</v>
      </c>
      <c r="BM166" s="269" t="s">
        <v>341</v>
      </c>
    </row>
    <row r="167" spans="2:65" s="125" customFormat="1" ht="24.2" customHeight="1">
      <c r="B167" s="124"/>
      <c r="C167" s="274" t="s">
        <v>342</v>
      </c>
      <c r="D167" s="274" t="s">
        <v>136</v>
      </c>
      <c r="E167" s="275" t="s">
        <v>343</v>
      </c>
      <c r="F167" s="276" t="s">
        <v>344</v>
      </c>
      <c r="G167" s="277" t="s">
        <v>160</v>
      </c>
      <c r="H167" s="278">
        <v>1</v>
      </c>
      <c r="I167" s="7"/>
      <c r="J167" s="279">
        <f>ROUND(I167*H167,2)</f>
        <v>0</v>
      </c>
      <c r="K167" s="276" t="s">
        <v>3</v>
      </c>
      <c r="L167" s="280"/>
      <c r="M167" s="281" t="s">
        <v>3</v>
      </c>
      <c r="N167" s="282" t="s">
        <v>41</v>
      </c>
      <c r="P167" s="267">
        <f>O167*H167</f>
        <v>0</v>
      </c>
      <c r="Q167" s="267">
        <v>3.5000000000000001E-3</v>
      </c>
      <c r="R167" s="267">
        <f>Q167*H167</f>
        <v>3.5000000000000001E-3</v>
      </c>
      <c r="S167" s="267">
        <v>0</v>
      </c>
      <c r="T167" s="268">
        <f>S167*H167</f>
        <v>0</v>
      </c>
      <c r="AR167" s="269" t="s">
        <v>139</v>
      </c>
      <c r="AT167" s="269" t="s">
        <v>136</v>
      </c>
      <c r="AU167" s="269" t="s">
        <v>80</v>
      </c>
      <c r="AY167" s="107" t="s">
        <v>113</v>
      </c>
      <c r="BE167" s="270">
        <f>IF(N167="základní",J167,0)</f>
        <v>0</v>
      </c>
      <c r="BF167" s="270">
        <f>IF(N167="snížená",J167,0)</f>
        <v>0</v>
      </c>
      <c r="BG167" s="270">
        <f>IF(N167="zákl. přenesená",J167,0)</f>
        <v>0</v>
      </c>
      <c r="BH167" s="270">
        <f>IF(N167="sníž. přenesená",J167,0)</f>
        <v>0</v>
      </c>
      <c r="BI167" s="270">
        <f>IF(N167="nulová",J167,0)</f>
        <v>0</v>
      </c>
      <c r="BJ167" s="107" t="s">
        <v>78</v>
      </c>
      <c r="BK167" s="270">
        <f>ROUND(I167*H167,2)</f>
        <v>0</v>
      </c>
      <c r="BL167" s="107" t="s">
        <v>132</v>
      </c>
      <c r="BM167" s="269" t="s">
        <v>345</v>
      </c>
    </row>
    <row r="168" spans="2:65" s="125" customFormat="1" ht="16.5" customHeight="1">
      <c r="B168" s="124"/>
      <c r="C168" s="259" t="s">
        <v>346</v>
      </c>
      <c r="D168" s="259" t="s">
        <v>116</v>
      </c>
      <c r="E168" s="260" t="s">
        <v>347</v>
      </c>
      <c r="F168" s="261" t="s">
        <v>348</v>
      </c>
      <c r="G168" s="262" t="s">
        <v>131</v>
      </c>
      <c r="H168" s="263">
        <v>250</v>
      </c>
      <c r="I168" s="5"/>
      <c r="J168" s="264">
        <f>ROUND(I168*H168,2)</f>
        <v>0</v>
      </c>
      <c r="K168" s="261" t="s">
        <v>120</v>
      </c>
      <c r="L168" s="124"/>
      <c r="M168" s="265" t="s">
        <v>3</v>
      </c>
      <c r="N168" s="266" t="s">
        <v>41</v>
      </c>
      <c r="P168" s="267">
        <f>O168*H168</f>
        <v>0</v>
      </c>
      <c r="Q168" s="267">
        <v>0</v>
      </c>
      <c r="R168" s="267">
        <f>Q168*H168</f>
        <v>0</v>
      </c>
      <c r="S168" s="267">
        <v>0</v>
      </c>
      <c r="T168" s="268">
        <f>S168*H168</f>
        <v>0</v>
      </c>
      <c r="AR168" s="269" t="s">
        <v>132</v>
      </c>
      <c r="AT168" s="269" t="s">
        <v>116</v>
      </c>
      <c r="AU168" s="269" t="s">
        <v>80</v>
      </c>
      <c r="AY168" s="107" t="s">
        <v>113</v>
      </c>
      <c r="BE168" s="270">
        <f>IF(N168="základní",J168,0)</f>
        <v>0</v>
      </c>
      <c r="BF168" s="270">
        <f>IF(N168="snížená",J168,0)</f>
        <v>0</v>
      </c>
      <c r="BG168" s="270">
        <f>IF(N168="zákl. přenesená",J168,0)</f>
        <v>0</v>
      </c>
      <c r="BH168" s="270">
        <f>IF(N168="sníž. přenesená",J168,0)</f>
        <v>0</v>
      </c>
      <c r="BI168" s="270">
        <f>IF(N168="nulová",J168,0)</f>
        <v>0</v>
      </c>
      <c r="BJ168" s="107" t="s">
        <v>78</v>
      </c>
      <c r="BK168" s="270">
        <f>ROUND(I168*H168,2)</f>
        <v>0</v>
      </c>
      <c r="BL168" s="107" t="s">
        <v>132</v>
      </c>
      <c r="BM168" s="269" t="s">
        <v>349</v>
      </c>
    </row>
    <row r="169" spans="2:65" s="125" customFormat="1">
      <c r="B169" s="124"/>
      <c r="D169" s="271" t="s">
        <v>123</v>
      </c>
      <c r="F169" s="272" t="s">
        <v>350</v>
      </c>
      <c r="I169" s="6"/>
      <c r="L169" s="124"/>
      <c r="M169" s="273"/>
      <c r="T169" s="166"/>
      <c r="AT169" s="107" t="s">
        <v>123</v>
      </c>
      <c r="AU169" s="107" t="s">
        <v>80</v>
      </c>
    </row>
    <row r="170" spans="2:65" s="125" customFormat="1" ht="16.5" customHeight="1">
      <c r="B170" s="124"/>
      <c r="C170" s="274" t="s">
        <v>351</v>
      </c>
      <c r="D170" s="274" t="s">
        <v>136</v>
      </c>
      <c r="E170" s="275" t="s">
        <v>352</v>
      </c>
      <c r="F170" s="276" t="s">
        <v>353</v>
      </c>
      <c r="G170" s="277" t="s">
        <v>131</v>
      </c>
      <c r="H170" s="278">
        <v>250</v>
      </c>
      <c r="I170" s="7"/>
      <c r="J170" s="279">
        <f>ROUND(I170*H170,2)</f>
        <v>0</v>
      </c>
      <c r="K170" s="276" t="s">
        <v>120</v>
      </c>
      <c r="L170" s="280"/>
      <c r="M170" s="281" t="s">
        <v>3</v>
      </c>
      <c r="N170" s="282" t="s">
        <v>41</v>
      </c>
      <c r="P170" s="267">
        <f>O170*H170</f>
        <v>0</v>
      </c>
      <c r="Q170" s="267">
        <v>4.0000000000000003E-5</v>
      </c>
      <c r="R170" s="267">
        <f>Q170*H170</f>
        <v>0.01</v>
      </c>
      <c r="S170" s="267">
        <v>0</v>
      </c>
      <c r="T170" s="268">
        <f>S170*H170</f>
        <v>0</v>
      </c>
      <c r="AR170" s="269" t="s">
        <v>139</v>
      </c>
      <c r="AT170" s="269" t="s">
        <v>136</v>
      </c>
      <c r="AU170" s="269" t="s">
        <v>80</v>
      </c>
      <c r="AY170" s="107" t="s">
        <v>113</v>
      </c>
      <c r="BE170" s="270">
        <f>IF(N170="základní",J170,0)</f>
        <v>0</v>
      </c>
      <c r="BF170" s="270">
        <f>IF(N170="snížená",J170,0)</f>
        <v>0</v>
      </c>
      <c r="BG170" s="270">
        <f>IF(N170="zákl. přenesená",J170,0)</f>
        <v>0</v>
      </c>
      <c r="BH170" s="270">
        <f>IF(N170="sníž. přenesená",J170,0)</f>
        <v>0</v>
      </c>
      <c r="BI170" s="270">
        <f>IF(N170="nulová",J170,0)</f>
        <v>0</v>
      </c>
      <c r="BJ170" s="107" t="s">
        <v>78</v>
      </c>
      <c r="BK170" s="270">
        <f>ROUND(I170*H170,2)</f>
        <v>0</v>
      </c>
      <c r="BL170" s="107" t="s">
        <v>132</v>
      </c>
      <c r="BM170" s="269" t="s">
        <v>354</v>
      </c>
    </row>
    <row r="171" spans="2:65" s="125" customFormat="1" ht="16.5" customHeight="1">
      <c r="B171" s="124"/>
      <c r="C171" s="259" t="s">
        <v>355</v>
      </c>
      <c r="D171" s="259" t="s">
        <v>116</v>
      </c>
      <c r="E171" s="260" t="s">
        <v>356</v>
      </c>
      <c r="F171" s="261" t="s">
        <v>357</v>
      </c>
      <c r="G171" s="262" t="s">
        <v>160</v>
      </c>
      <c r="H171" s="263">
        <v>18</v>
      </c>
      <c r="I171" s="5"/>
      <c r="J171" s="264">
        <f>ROUND(I171*H171,2)</f>
        <v>0</v>
      </c>
      <c r="K171" s="261" t="s">
        <v>120</v>
      </c>
      <c r="L171" s="124"/>
      <c r="M171" s="265" t="s">
        <v>3</v>
      </c>
      <c r="N171" s="266" t="s">
        <v>41</v>
      </c>
      <c r="P171" s="267">
        <f>O171*H171</f>
        <v>0</v>
      </c>
      <c r="Q171" s="267">
        <v>0</v>
      </c>
      <c r="R171" s="267">
        <f>Q171*H171</f>
        <v>0</v>
      </c>
      <c r="S171" s="267">
        <v>0</v>
      </c>
      <c r="T171" s="268">
        <f>S171*H171</f>
        <v>0</v>
      </c>
      <c r="AR171" s="269" t="s">
        <v>132</v>
      </c>
      <c r="AT171" s="269" t="s">
        <v>116</v>
      </c>
      <c r="AU171" s="269" t="s">
        <v>80</v>
      </c>
      <c r="AY171" s="107" t="s">
        <v>113</v>
      </c>
      <c r="BE171" s="270">
        <f>IF(N171="základní",J171,0)</f>
        <v>0</v>
      </c>
      <c r="BF171" s="270">
        <f>IF(N171="snížená",J171,0)</f>
        <v>0</v>
      </c>
      <c r="BG171" s="270">
        <f>IF(N171="zákl. přenesená",J171,0)</f>
        <v>0</v>
      </c>
      <c r="BH171" s="270">
        <f>IF(N171="sníž. přenesená",J171,0)</f>
        <v>0</v>
      </c>
      <c r="BI171" s="270">
        <f>IF(N171="nulová",J171,0)</f>
        <v>0</v>
      </c>
      <c r="BJ171" s="107" t="s">
        <v>78</v>
      </c>
      <c r="BK171" s="270">
        <f>ROUND(I171*H171,2)</f>
        <v>0</v>
      </c>
      <c r="BL171" s="107" t="s">
        <v>132</v>
      </c>
      <c r="BM171" s="269" t="s">
        <v>358</v>
      </c>
    </row>
    <row r="172" spans="2:65" s="125" customFormat="1">
      <c r="B172" s="124"/>
      <c r="D172" s="271" t="s">
        <v>123</v>
      </c>
      <c r="F172" s="272" t="s">
        <v>359</v>
      </c>
      <c r="I172" s="6"/>
      <c r="L172" s="124"/>
      <c r="M172" s="273"/>
      <c r="T172" s="166"/>
      <c r="AT172" s="107" t="s">
        <v>123</v>
      </c>
      <c r="AU172" s="107" t="s">
        <v>80</v>
      </c>
    </row>
    <row r="173" spans="2:65" s="125" customFormat="1" ht="16.5" customHeight="1">
      <c r="B173" s="124"/>
      <c r="C173" s="274" t="s">
        <v>360</v>
      </c>
      <c r="D173" s="274" t="s">
        <v>136</v>
      </c>
      <c r="E173" s="275" t="s">
        <v>361</v>
      </c>
      <c r="F173" s="276" t="s">
        <v>362</v>
      </c>
      <c r="G173" s="277" t="s">
        <v>160</v>
      </c>
      <c r="H173" s="278">
        <v>18</v>
      </c>
      <c r="I173" s="7"/>
      <c r="J173" s="279">
        <f>ROUND(I173*H173,2)</f>
        <v>0</v>
      </c>
      <c r="K173" s="276" t="s">
        <v>120</v>
      </c>
      <c r="L173" s="280"/>
      <c r="M173" s="281" t="s">
        <v>3</v>
      </c>
      <c r="N173" s="282" t="s">
        <v>41</v>
      </c>
      <c r="P173" s="267">
        <f>O173*H173</f>
        <v>0</v>
      </c>
      <c r="Q173" s="267">
        <v>5.0000000000000002E-5</v>
      </c>
      <c r="R173" s="267">
        <f>Q173*H173</f>
        <v>9.0000000000000008E-4</v>
      </c>
      <c r="S173" s="267">
        <v>0</v>
      </c>
      <c r="T173" s="268">
        <f>S173*H173</f>
        <v>0</v>
      </c>
      <c r="AR173" s="269" t="s">
        <v>139</v>
      </c>
      <c r="AT173" s="269" t="s">
        <v>136</v>
      </c>
      <c r="AU173" s="269" t="s">
        <v>80</v>
      </c>
      <c r="AY173" s="107" t="s">
        <v>113</v>
      </c>
      <c r="BE173" s="270">
        <f>IF(N173="základní",J173,0)</f>
        <v>0</v>
      </c>
      <c r="BF173" s="270">
        <f>IF(N173="snížená",J173,0)</f>
        <v>0</v>
      </c>
      <c r="BG173" s="270">
        <f>IF(N173="zákl. přenesená",J173,0)</f>
        <v>0</v>
      </c>
      <c r="BH173" s="270">
        <f>IF(N173="sníž. přenesená",J173,0)</f>
        <v>0</v>
      </c>
      <c r="BI173" s="270">
        <f>IF(N173="nulová",J173,0)</f>
        <v>0</v>
      </c>
      <c r="BJ173" s="107" t="s">
        <v>78</v>
      </c>
      <c r="BK173" s="270">
        <f>ROUND(I173*H173,2)</f>
        <v>0</v>
      </c>
      <c r="BL173" s="107" t="s">
        <v>132</v>
      </c>
      <c r="BM173" s="269" t="s">
        <v>363</v>
      </c>
    </row>
    <row r="174" spans="2:65" s="125" customFormat="1" ht="16.5" customHeight="1">
      <c r="B174" s="124"/>
      <c r="C174" s="259" t="s">
        <v>364</v>
      </c>
      <c r="D174" s="259" t="s">
        <v>116</v>
      </c>
      <c r="E174" s="260" t="s">
        <v>365</v>
      </c>
      <c r="F174" s="261" t="s">
        <v>366</v>
      </c>
      <c r="G174" s="262" t="s">
        <v>160</v>
      </c>
      <c r="H174" s="263">
        <v>2</v>
      </c>
      <c r="I174" s="5"/>
      <c r="J174" s="264">
        <f>ROUND(I174*H174,2)</f>
        <v>0</v>
      </c>
      <c r="K174" s="261" t="s">
        <v>120</v>
      </c>
      <c r="L174" s="124"/>
      <c r="M174" s="265" t="s">
        <v>3</v>
      </c>
      <c r="N174" s="266" t="s">
        <v>41</v>
      </c>
      <c r="P174" s="267">
        <f>O174*H174</f>
        <v>0</v>
      </c>
      <c r="Q174" s="267">
        <v>0</v>
      </c>
      <c r="R174" s="267">
        <f>Q174*H174</f>
        <v>0</v>
      </c>
      <c r="S174" s="267">
        <v>0</v>
      </c>
      <c r="T174" s="268">
        <f>S174*H174</f>
        <v>0</v>
      </c>
      <c r="AR174" s="269" t="s">
        <v>132</v>
      </c>
      <c r="AT174" s="269" t="s">
        <v>116</v>
      </c>
      <c r="AU174" s="269" t="s">
        <v>80</v>
      </c>
      <c r="AY174" s="107" t="s">
        <v>113</v>
      </c>
      <c r="BE174" s="270">
        <f>IF(N174="základní",J174,0)</f>
        <v>0</v>
      </c>
      <c r="BF174" s="270">
        <f>IF(N174="snížená",J174,0)</f>
        <v>0</v>
      </c>
      <c r="BG174" s="270">
        <f>IF(N174="zákl. přenesená",J174,0)</f>
        <v>0</v>
      </c>
      <c r="BH174" s="270">
        <f>IF(N174="sníž. přenesená",J174,0)</f>
        <v>0</v>
      </c>
      <c r="BI174" s="270">
        <f>IF(N174="nulová",J174,0)</f>
        <v>0</v>
      </c>
      <c r="BJ174" s="107" t="s">
        <v>78</v>
      </c>
      <c r="BK174" s="270">
        <f>ROUND(I174*H174,2)</f>
        <v>0</v>
      </c>
      <c r="BL174" s="107" t="s">
        <v>132</v>
      </c>
      <c r="BM174" s="269" t="s">
        <v>367</v>
      </c>
    </row>
    <row r="175" spans="2:65" s="125" customFormat="1">
      <c r="B175" s="124"/>
      <c r="D175" s="271" t="s">
        <v>123</v>
      </c>
      <c r="F175" s="272" t="s">
        <v>368</v>
      </c>
      <c r="I175" s="6"/>
      <c r="L175" s="124"/>
      <c r="M175" s="273"/>
      <c r="T175" s="166"/>
      <c r="AT175" s="107" t="s">
        <v>123</v>
      </c>
      <c r="AU175" s="107" t="s">
        <v>80</v>
      </c>
    </row>
    <row r="176" spans="2:65" s="125" customFormat="1" ht="16.5" customHeight="1">
      <c r="B176" s="124"/>
      <c r="C176" s="274" t="s">
        <v>369</v>
      </c>
      <c r="D176" s="274" t="s">
        <v>136</v>
      </c>
      <c r="E176" s="275" t="s">
        <v>370</v>
      </c>
      <c r="F176" s="276" t="s">
        <v>371</v>
      </c>
      <c r="G176" s="277" t="s">
        <v>160</v>
      </c>
      <c r="H176" s="278">
        <v>1</v>
      </c>
      <c r="I176" s="7"/>
      <c r="J176" s="279">
        <f>ROUND(I176*H176,2)</f>
        <v>0</v>
      </c>
      <c r="K176" s="276" t="s">
        <v>120</v>
      </c>
      <c r="L176" s="280"/>
      <c r="M176" s="281" t="s">
        <v>3</v>
      </c>
      <c r="N176" s="282" t="s">
        <v>41</v>
      </c>
      <c r="P176" s="267">
        <f>O176*H176</f>
        <v>0</v>
      </c>
      <c r="Q176" s="267">
        <v>2.9999999999999997E-4</v>
      </c>
      <c r="R176" s="267">
        <f>Q176*H176</f>
        <v>2.9999999999999997E-4</v>
      </c>
      <c r="S176" s="267">
        <v>0</v>
      </c>
      <c r="T176" s="268">
        <f>S176*H176</f>
        <v>0</v>
      </c>
      <c r="AR176" s="269" t="s">
        <v>139</v>
      </c>
      <c r="AT176" s="269" t="s">
        <v>136</v>
      </c>
      <c r="AU176" s="269" t="s">
        <v>80</v>
      </c>
      <c r="AY176" s="107" t="s">
        <v>113</v>
      </c>
      <c r="BE176" s="270">
        <f>IF(N176="základní",J176,0)</f>
        <v>0</v>
      </c>
      <c r="BF176" s="270">
        <f>IF(N176="snížená",J176,0)</f>
        <v>0</v>
      </c>
      <c r="BG176" s="270">
        <f>IF(N176="zákl. přenesená",J176,0)</f>
        <v>0</v>
      </c>
      <c r="BH176" s="270">
        <f>IF(N176="sníž. přenesená",J176,0)</f>
        <v>0</v>
      </c>
      <c r="BI176" s="270">
        <f>IF(N176="nulová",J176,0)</f>
        <v>0</v>
      </c>
      <c r="BJ176" s="107" t="s">
        <v>78</v>
      </c>
      <c r="BK176" s="270">
        <f>ROUND(I176*H176,2)</f>
        <v>0</v>
      </c>
      <c r="BL176" s="107" t="s">
        <v>132</v>
      </c>
      <c r="BM176" s="269" t="s">
        <v>372</v>
      </c>
    </row>
    <row r="177" spans="2:65" s="125" customFormat="1" ht="16.5" customHeight="1">
      <c r="B177" s="124"/>
      <c r="C177" s="274" t="s">
        <v>373</v>
      </c>
      <c r="D177" s="274" t="s">
        <v>136</v>
      </c>
      <c r="E177" s="275" t="s">
        <v>374</v>
      </c>
      <c r="F177" s="276" t="s">
        <v>375</v>
      </c>
      <c r="G177" s="277" t="s">
        <v>160</v>
      </c>
      <c r="H177" s="278">
        <v>1</v>
      </c>
      <c r="I177" s="7"/>
      <c r="J177" s="279">
        <f>ROUND(I177*H177,2)</f>
        <v>0</v>
      </c>
      <c r="K177" s="276" t="s">
        <v>3</v>
      </c>
      <c r="L177" s="280"/>
      <c r="M177" s="281" t="s">
        <v>3</v>
      </c>
      <c r="N177" s="282" t="s">
        <v>41</v>
      </c>
      <c r="P177" s="267">
        <f>O177*H177</f>
        <v>0</v>
      </c>
      <c r="Q177" s="267">
        <v>2.9999999999999997E-4</v>
      </c>
      <c r="R177" s="267">
        <f>Q177*H177</f>
        <v>2.9999999999999997E-4</v>
      </c>
      <c r="S177" s="267">
        <v>0</v>
      </c>
      <c r="T177" s="268">
        <f>S177*H177</f>
        <v>0</v>
      </c>
      <c r="AR177" s="269" t="s">
        <v>139</v>
      </c>
      <c r="AT177" s="269" t="s">
        <v>136</v>
      </c>
      <c r="AU177" s="269" t="s">
        <v>80</v>
      </c>
      <c r="AY177" s="107" t="s">
        <v>113</v>
      </c>
      <c r="BE177" s="270">
        <f>IF(N177="základní",J177,0)</f>
        <v>0</v>
      </c>
      <c r="BF177" s="270">
        <f>IF(N177="snížená",J177,0)</f>
        <v>0</v>
      </c>
      <c r="BG177" s="270">
        <f>IF(N177="zákl. přenesená",J177,0)</f>
        <v>0</v>
      </c>
      <c r="BH177" s="270">
        <f>IF(N177="sníž. přenesená",J177,0)</f>
        <v>0</v>
      </c>
      <c r="BI177" s="270">
        <f>IF(N177="nulová",J177,0)</f>
        <v>0</v>
      </c>
      <c r="BJ177" s="107" t="s">
        <v>78</v>
      </c>
      <c r="BK177" s="270">
        <f>ROUND(I177*H177,2)</f>
        <v>0</v>
      </c>
      <c r="BL177" s="107" t="s">
        <v>132</v>
      </c>
      <c r="BM177" s="269" t="s">
        <v>376</v>
      </c>
    </row>
    <row r="178" spans="2:65" s="125" customFormat="1" ht="16.5" customHeight="1">
      <c r="B178" s="124"/>
      <c r="C178" s="259" t="s">
        <v>377</v>
      </c>
      <c r="D178" s="259" t="s">
        <v>116</v>
      </c>
      <c r="E178" s="260" t="s">
        <v>378</v>
      </c>
      <c r="F178" s="261" t="s">
        <v>379</v>
      </c>
      <c r="G178" s="262" t="s">
        <v>160</v>
      </c>
      <c r="H178" s="263">
        <v>5</v>
      </c>
      <c r="I178" s="5"/>
      <c r="J178" s="264">
        <f>ROUND(I178*H178,2)</f>
        <v>0</v>
      </c>
      <c r="K178" s="261" t="s">
        <v>120</v>
      </c>
      <c r="L178" s="124"/>
      <c r="M178" s="265" t="s">
        <v>3</v>
      </c>
      <c r="N178" s="266" t="s">
        <v>41</v>
      </c>
      <c r="P178" s="267">
        <f>O178*H178</f>
        <v>0</v>
      </c>
      <c r="Q178" s="267">
        <v>0</v>
      </c>
      <c r="R178" s="267">
        <f>Q178*H178</f>
        <v>0</v>
      </c>
      <c r="S178" s="267">
        <v>0</v>
      </c>
      <c r="T178" s="268">
        <f>S178*H178</f>
        <v>0</v>
      </c>
      <c r="AR178" s="269" t="s">
        <v>132</v>
      </c>
      <c r="AT178" s="269" t="s">
        <v>116</v>
      </c>
      <c r="AU178" s="269" t="s">
        <v>80</v>
      </c>
      <c r="AY178" s="107" t="s">
        <v>113</v>
      </c>
      <c r="BE178" s="270">
        <f>IF(N178="základní",J178,0)</f>
        <v>0</v>
      </c>
      <c r="BF178" s="270">
        <f>IF(N178="snížená",J178,0)</f>
        <v>0</v>
      </c>
      <c r="BG178" s="270">
        <f>IF(N178="zákl. přenesená",J178,0)</f>
        <v>0</v>
      </c>
      <c r="BH178" s="270">
        <f>IF(N178="sníž. přenesená",J178,0)</f>
        <v>0</v>
      </c>
      <c r="BI178" s="270">
        <f>IF(N178="nulová",J178,0)</f>
        <v>0</v>
      </c>
      <c r="BJ178" s="107" t="s">
        <v>78</v>
      </c>
      <c r="BK178" s="270">
        <f>ROUND(I178*H178,2)</f>
        <v>0</v>
      </c>
      <c r="BL178" s="107" t="s">
        <v>132</v>
      </c>
      <c r="BM178" s="269" t="s">
        <v>380</v>
      </c>
    </row>
    <row r="179" spans="2:65" s="125" customFormat="1">
      <c r="B179" s="124"/>
      <c r="D179" s="271" t="s">
        <v>123</v>
      </c>
      <c r="F179" s="272" t="s">
        <v>381</v>
      </c>
      <c r="I179" s="6"/>
      <c r="L179" s="124"/>
      <c r="M179" s="273"/>
      <c r="T179" s="166"/>
      <c r="AT179" s="107" t="s">
        <v>123</v>
      </c>
      <c r="AU179" s="107" t="s">
        <v>80</v>
      </c>
    </row>
    <row r="180" spans="2:65" s="125" customFormat="1" ht="16.5" customHeight="1">
      <c r="B180" s="124"/>
      <c r="C180" s="274" t="s">
        <v>382</v>
      </c>
      <c r="D180" s="274" t="s">
        <v>136</v>
      </c>
      <c r="E180" s="275" t="s">
        <v>383</v>
      </c>
      <c r="F180" s="276" t="s">
        <v>384</v>
      </c>
      <c r="G180" s="277" t="s">
        <v>160</v>
      </c>
      <c r="H180" s="278">
        <v>3</v>
      </c>
      <c r="I180" s="7"/>
      <c r="J180" s="279">
        <f>ROUND(I180*H180,2)</f>
        <v>0</v>
      </c>
      <c r="K180" s="276" t="s">
        <v>120</v>
      </c>
      <c r="L180" s="280"/>
      <c r="M180" s="281" t="s">
        <v>3</v>
      </c>
      <c r="N180" s="282" t="s">
        <v>41</v>
      </c>
      <c r="P180" s="267">
        <f>O180*H180</f>
        <v>0</v>
      </c>
      <c r="Q180" s="267">
        <v>6.4000000000000005E-4</v>
      </c>
      <c r="R180" s="267">
        <f>Q180*H180</f>
        <v>1.9200000000000003E-3</v>
      </c>
      <c r="S180" s="267">
        <v>0</v>
      </c>
      <c r="T180" s="268">
        <f>S180*H180</f>
        <v>0</v>
      </c>
      <c r="AR180" s="269" t="s">
        <v>139</v>
      </c>
      <c r="AT180" s="269" t="s">
        <v>136</v>
      </c>
      <c r="AU180" s="269" t="s">
        <v>80</v>
      </c>
      <c r="AY180" s="107" t="s">
        <v>113</v>
      </c>
      <c r="BE180" s="270">
        <f>IF(N180="základní",J180,0)</f>
        <v>0</v>
      </c>
      <c r="BF180" s="270">
        <f>IF(N180="snížená",J180,0)</f>
        <v>0</v>
      </c>
      <c r="BG180" s="270">
        <f>IF(N180="zákl. přenesená",J180,0)</f>
        <v>0</v>
      </c>
      <c r="BH180" s="270">
        <f>IF(N180="sníž. přenesená",J180,0)</f>
        <v>0</v>
      </c>
      <c r="BI180" s="270">
        <f>IF(N180="nulová",J180,0)</f>
        <v>0</v>
      </c>
      <c r="BJ180" s="107" t="s">
        <v>78</v>
      </c>
      <c r="BK180" s="270">
        <f>ROUND(I180*H180,2)</f>
        <v>0</v>
      </c>
      <c r="BL180" s="107" t="s">
        <v>132</v>
      </c>
      <c r="BM180" s="269" t="s">
        <v>385</v>
      </c>
    </row>
    <row r="181" spans="2:65" s="125" customFormat="1" ht="16.5" customHeight="1">
      <c r="B181" s="124"/>
      <c r="C181" s="274" t="s">
        <v>386</v>
      </c>
      <c r="D181" s="274" t="s">
        <v>136</v>
      </c>
      <c r="E181" s="275" t="s">
        <v>387</v>
      </c>
      <c r="F181" s="276" t="s">
        <v>388</v>
      </c>
      <c r="G181" s="277" t="s">
        <v>160</v>
      </c>
      <c r="H181" s="278">
        <v>2</v>
      </c>
      <c r="I181" s="7"/>
      <c r="J181" s="279">
        <f>ROUND(I181*H181,2)</f>
        <v>0</v>
      </c>
      <c r="K181" s="276" t="s">
        <v>120</v>
      </c>
      <c r="L181" s="280"/>
      <c r="M181" s="281" t="s">
        <v>3</v>
      </c>
      <c r="N181" s="282" t="s">
        <v>41</v>
      </c>
      <c r="P181" s="267">
        <f>O181*H181</f>
        <v>0</v>
      </c>
      <c r="Q181" s="267">
        <v>1E-4</v>
      </c>
      <c r="R181" s="267">
        <f>Q181*H181</f>
        <v>2.0000000000000001E-4</v>
      </c>
      <c r="S181" s="267">
        <v>0</v>
      </c>
      <c r="T181" s="268">
        <f>S181*H181</f>
        <v>0</v>
      </c>
      <c r="AR181" s="269" t="s">
        <v>139</v>
      </c>
      <c r="AT181" s="269" t="s">
        <v>136</v>
      </c>
      <c r="AU181" s="269" t="s">
        <v>80</v>
      </c>
      <c r="AY181" s="107" t="s">
        <v>113</v>
      </c>
      <c r="BE181" s="270">
        <f>IF(N181="základní",J181,0)</f>
        <v>0</v>
      </c>
      <c r="BF181" s="270">
        <f>IF(N181="snížená",J181,0)</f>
        <v>0</v>
      </c>
      <c r="BG181" s="270">
        <f>IF(N181="zákl. přenesená",J181,0)</f>
        <v>0</v>
      </c>
      <c r="BH181" s="270">
        <f>IF(N181="sníž. přenesená",J181,0)</f>
        <v>0</v>
      </c>
      <c r="BI181" s="270">
        <f>IF(N181="nulová",J181,0)</f>
        <v>0</v>
      </c>
      <c r="BJ181" s="107" t="s">
        <v>78</v>
      </c>
      <c r="BK181" s="270">
        <f>ROUND(I181*H181,2)</f>
        <v>0</v>
      </c>
      <c r="BL181" s="107" t="s">
        <v>132</v>
      </c>
      <c r="BM181" s="269" t="s">
        <v>389</v>
      </c>
    </row>
    <row r="182" spans="2:65" s="248" customFormat="1" ht="25.9" customHeight="1">
      <c r="B182" s="247"/>
      <c r="D182" s="249" t="s">
        <v>69</v>
      </c>
      <c r="E182" s="250" t="s">
        <v>136</v>
      </c>
      <c r="F182" s="250" t="s">
        <v>390</v>
      </c>
      <c r="I182" s="4"/>
      <c r="J182" s="251">
        <f>BK182</f>
        <v>0</v>
      </c>
      <c r="L182" s="247"/>
      <c r="M182" s="252"/>
      <c r="P182" s="253">
        <f>P183+P187+P191</f>
        <v>0</v>
      </c>
      <c r="R182" s="253">
        <f>R183+R187+R191</f>
        <v>3.2000000000000003E-4</v>
      </c>
      <c r="T182" s="254">
        <f>T183+T187+T191</f>
        <v>0.74</v>
      </c>
      <c r="AR182" s="249" t="s">
        <v>135</v>
      </c>
      <c r="AT182" s="255" t="s">
        <v>69</v>
      </c>
      <c r="AU182" s="255" t="s">
        <v>70</v>
      </c>
      <c r="AY182" s="249" t="s">
        <v>113</v>
      </c>
      <c r="BK182" s="256">
        <f>BK183+BK187+BK191</f>
        <v>0</v>
      </c>
    </row>
    <row r="183" spans="2:65" s="248" customFormat="1" ht="22.9" customHeight="1">
      <c r="B183" s="247"/>
      <c r="D183" s="249" t="s">
        <v>69</v>
      </c>
      <c r="E183" s="257" t="s">
        <v>391</v>
      </c>
      <c r="F183" s="257" t="s">
        <v>392</v>
      </c>
      <c r="I183" s="4"/>
      <c r="J183" s="258">
        <f>BK183</f>
        <v>0</v>
      </c>
      <c r="L183" s="247"/>
      <c r="M183" s="252"/>
      <c r="P183" s="253">
        <f>SUM(P184:P186)</f>
        <v>0</v>
      </c>
      <c r="R183" s="253">
        <f>SUM(R184:R186)</f>
        <v>0</v>
      </c>
      <c r="T183" s="254">
        <f>SUM(T184:T186)</f>
        <v>0</v>
      </c>
      <c r="AR183" s="249" t="s">
        <v>135</v>
      </c>
      <c r="AT183" s="255" t="s">
        <v>69</v>
      </c>
      <c r="AU183" s="255" t="s">
        <v>78</v>
      </c>
      <c r="AY183" s="249" t="s">
        <v>113</v>
      </c>
      <c r="BK183" s="256">
        <f>SUM(BK184:BK186)</f>
        <v>0</v>
      </c>
    </row>
    <row r="184" spans="2:65" s="125" customFormat="1" ht="24.2" customHeight="1">
      <c r="B184" s="124"/>
      <c r="C184" s="259" t="s">
        <v>393</v>
      </c>
      <c r="D184" s="259" t="s">
        <v>116</v>
      </c>
      <c r="E184" s="260" t="s">
        <v>394</v>
      </c>
      <c r="F184" s="261" t="s">
        <v>395</v>
      </c>
      <c r="G184" s="262" t="s">
        <v>160</v>
      </c>
      <c r="H184" s="263">
        <v>100</v>
      </c>
      <c r="I184" s="5"/>
      <c r="J184" s="264">
        <f>ROUND(I184*H184,2)</f>
        <v>0</v>
      </c>
      <c r="K184" s="261" t="s">
        <v>120</v>
      </c>
      <c r="L184" s="124"/>
      <c r="M184" s="265" t="s">
        <v>3</v>
      </c>
      <c r="N184" s="266" t="s">
        <v>41</v>
      </c>
      <c r="P184" s="267">
        <f>O184*H184</f>
        <v>0</v>
      </c>
      <c r="Q184" s="267">
        <v>0</v>
      </c>
      <c r="R184" s="267">
        <f>Q184*H184</f>
        <v>0</v>
      </c>
      <c r="S184" s="267">
        <v>0</v>
      </c>
      <c r="T184" s="268">
        <f>S184*H184</f>
        <v>0</v>
      </c>
      <c r="AR184" s="269" t="s">
        <v>121</v>
      </c>
      <c r="AT184" s="269" t="s">
        <v>116</v>
      </c>
      <c r="AU184" s="269" t="s">
        <v>80</v>
      </c>
      <c r="AY184" s="107" t="s">
        <v>113</v>
      </c>
      <c r="BE184" s="270">
        <f>IF(N184="základní",J184,0)</f>
        <v>0</v>
      </c>
      <c r="BF184" s="270">
        <f>IF(N184="snížená",J184,0)</f>
        <v>0</v>
      </c>
      <c r="BG184" s="270">
        <f>IF(N184="zákl. přenesená",J184,0)</f>
        <v>0</v>
      </c>
      <c r="BH184" s="270">
        <f>IF(N184="sníž. přenesená",J184,0)</f>
        <v>0</v>
      </c>
      <c r="BI184" s="270">
        <f>IF(N184="nulová",J184,0)</f>
        <v>0</v>
      </c>
      <c r="BJ184" s="107" t="s">
        <v>78</v>
      </c>
      <c r="BK184" s="270">
        <f>ROUND(I184*H184,2)</f>
        <v>0</v>
      </c>
      <c r="BL184" s="107" t="s">
        <v>121</v>
      </c>
      <c r="BM184" s="269" t="s">
        <v>396</v>
      </c>
    </row>
    <row r="185" spans="2:65" s="125" customFormat="1">
      <c r="B185" s="124"/>
      <c r="D185" s="271" t="s">
        <v>123</v>
      </c>
      <c r="F185" s="272" t="s">
        <v>397</v>
      </c>
      <c r="I185" s="6"/>
      <c r="L185" s="124"/>
      <c r="M185" s="273"/>
      <c r="T185" s="166"/>
      <c r="AT185" s="107" t="s">
        <v>123</v>
      </c>
      <c r="AU185" s="107" t="s">
        <v>80</v>
      </c>
    </row>
    <row r="186" spans="2:65" s="125" customFormat="1" ht="16.5" customHeight="1">
      <c r="B186" s="124"/>
      <c r="C186" s="274" t="s">
        <v>398</v>
      </c>
      <c r="D186" s="274" t="s">
        <v>136</v>
      </c>
      <c r="E186" s="275" t="s">
        <v>399</v>
      </c>
      <c r="F186" s="276" t="s">
        <v>400</v>
      </c>
      <c r="G186" s="277" t="s">
        <v>160</v>
      </c>
      <c r="H186" s="278">
        <v>20</v>
      </c>
      <c r="I186" s="7"/>
      <c r="J186" s="279">
        <f>ROUND(I186*H186,2)</f>
        <v>0</v>
      </c>
      <c r="K186" s="276" t="s">
        <v>3</v>
      </c>
      <c r="L186" s="280"/>
      <c r="M186" s="281" t="s">
        <v>3</v>
      </c>
      <c r="N186" s="282" t="s">
        <v>41</v>
      </c>
      <c r="P186" s="267">
        <f>O186*H186</f>
        <v>0</v>
      </c>
      <c r="Q186" s="267">
        <v>0</v>
      </c>
      <c r="R186" s="267">
        <f>Q186*H186</f>
        <v>0</v>
      </c>
      <c r="S186" s="267">
        <v>0</v>
      </c>
      <c r="T186" s="268">
        <f>S186*H186</f>
        <v>0</v>
      </c>
      <c r="AR186" s="269" t="s">
        <v>139</v>
      </c>
      <c r="AT186" s="269" t="s">
        <v>136</v>
      </c>
      <c r="AU186" s="269" t="s">
        <v>80</v>
      </c>
      <c r="AY186" s="107" t="s">
        <v>113</v>
      </c>
      <c r="BE186" s="270">
        <f>IF(N186="základní",J186,0)</f>
        <v>0</v>
      </c>
      <c r="BF186" s="270">
        <f>IF(N186="snížená",J186,0)</f>
        <v>0</v>
      </c>
      <c r="BG186" s="270">
        <f>IF(N186="zákl. přenesená",J186,0)</f>
        <v>0</v>
      </c>
      <c r="BH186" s="270">
        <f>IF(N186="sníž. přenesená",J186,0)</f>
        <v>0</v>
      </c>
      <c r="BI186" s="270">
        <f>IF(N186="nulová",J186,0)</f>
        <v>0</v>
      </c>
      <c r="BJ186" s="107" t="s">
        <v>78</v>
      </c>
      <c r="BK186" s="270">
        <f>ROUND(I186*H186,2)</f>
        <v>0</v>
      </c>
      <c r="BL186" s="107" t="s">
        <v>132</v>
      </c>
      <c r="BM186" s="269" t="s">
        <v>401</v>
      </c>
    </row>
    <row r="187" spans="2:65" s="248" customFormat="1" ht="22.9" customHeight="1">
      <c r="B187" s="247"/>
      <c r="D187" s="249" t="s">
        <v>69</v>
      </c>
      <c r="E187" s="257" t="s">
        <v>402</v>
      </c>
      <c r="F187" s="257" t="s">
        <v>403</v>
      </c>
      <c r="I187" s="4"/>
      <c r="J187" s="258">
        <f>BK187</f>
        <v>0</v>
      </c>
      <c r="L187" s="247"/>
      <c r="M187" s="252"/>
      <c r="P187" s="253">
        <f>SUM(P188:P190)</f>
        <v>0</v>
      </c>
      <c r="R187" s="253">
        <f>SUM(R188:R190)</f>
        <v>3.2000000000000003E-4</v>
      </c>
      <c r="T187" s="254">
        <f>SUM(T188:T190)</f>
        <v>0</v>
      </c>
      <c r="AR187" s="249" t="s">
        <v>135</v>
      </c>
      <c r="AT187" s="255" t="s">
        <v>69</v>
      </c>
      <c r="AU187" s="255" t="s">
        <v>78</v>
      </c>
      <c r="AY187" s="249" t="s">
        <v>113</v>
      </c>
      <c r="BK187" s="256">
        <f>SUM(BK188:BK190)</f>
        <v>0</v>
      </c>
    </row>
    <row r="188" spans="2:65" s="125" customFormat="1" ht="16.5" customHeight="1">
      <c r="B188" s="124"/>
      <c r="C188" s="259" t="s">
        <v>404</v>
      </c>
      <c r="D188" s="259" t="s">
        <v>116</v>
      </c>
      <c r="E188" s="260" t="s">
        <v>405</v>
      </c>
      <c r="F188" s="261" t="s">
        <v>406</v>
      </c>
      <c r="G188" s="262" t="s">
        <v>160</v>
      </c>
      <c r="H188" s="263">
        <v>1</v>
      </c>
      <c r="I188" s="5"/>
      <c r="J188" s="264">
        <f>ROUND(I188*H188,2)</f>
        <v>0</v>
      </c>
      <c r="K188" s="261" t="s">
        <v>120</v>
      </c>
      <c r="L188" s="124"/>
      <c r="M188" s="265" t="s">
        <v>3</v>
      </c>
      <c r="N188" s="266" t="s">
        <v>41</v>
      </c>
      <c r="P188" s="267">
        <f>O188*H188</f>
        <v>0</v>
      </c>
      <c r="Q188" s="267">
        <v>0</v>
      </c>
      <c r="R188" s="267">
        <f>Q188*H188</f>
        <v>0</v>
      </c>
      <c r="S188" s="267">
        <v>0</v>
      </c>
      <c r="T188" s="268">
        <f>S188*H188</f>
        <v>0</v>
      </c>
      <c r="AR188" s="269" t="s">
        <v>407</v>
      </c>
      <c r="AT188" s="269" t="s">
        <v>116</v>
      </c>
      <c r="AU188" s="269" t="s">
        <v>80</v>
      </c>
      <c r="AY188" s="107" t="s">
        <v>113</v>
      </c>
      <c r="BE188" s="270">
        <f>IF(N188="základní",J188,0)</f>
        <v>0</v>
      </c>
      <c r="BF188" s="270">
        <f>IF(N188="snížená",J188,0)</f>
        <v>0</v>
      </c>
      <c r="BG188" s="270">
        <f>IF(N188="zákl. přenesená",J188,0)</f>
        <v>0</v>
      </c>
      <c r="BH188" s="270">
        <f>IF(N188="sníž. přenesená",J188,0)</f>
        <v>0</v>
      </c>
      <c r="BI188" s="270">
        <f>IF(N188="nulová",J188,0)</f>
        <v>0</v>
      </c>
      <c r="BJ188" s="107" t="s">
        <v>78</v>
      </c>
      <c r="BK188" s="270">
        <f>ROUND(I188*H188,2)</f>
        <v>0</v>
      </c>
      <c r="BL188" s="107" t="s">
        <v>407</v>
      </c>
      <c r="BM188" s="269" t="s">
        <v>408</v>
      </c>
    </row>
    <row r="189" spans="2:65" s="125" customFormat="1">
      <c r="B189" s="124"/>
      <c r="D189" s="271" t="s">
        <v>123</v>
      </c>
      <c r="F189" s="272" t="s">
        <v>409</v>
      </c>
      <c r="I189" s="6"/>
      <c r="L189" s="124"/>
      <c r="M189" s="273"/>
      <c r="T189" s="166"/>
      <c r="AT189" s="107" t="s">
        <v>123</v>
      </c>
      <c r="AU189" s="107" t="s">
        <v>80</v>
      </c>
    </row>
    <row r="190" spans="2:65" s="125" customFormat="1" ht="16.5" customHeight="1">
      <c r="B190" s="124"/>
      <c r="C190" s="274" t="s">
        <v>410</v>
      </c>
      <c r="D190" s="274" t="s">
        <v>136</v>
      </c>
      <c r="E190" s="275" t="s">
        <v>411</v>
      </c>
      <c r="F190" s="276" t="s">
        <v>412</v>
      </c>
      <c r="G190" s="277" t="s">
        <v>160</v>
      </c>
      <c r="H190" s="278">
        <v>1</v>
      </c>
      <c r="I190" s="7"/>
      <c r="J190" s="279">
        <f>ROUND(I190*H190,2)</f>
        <v>0</v>
      </c>
      <c r="K190" s="276" t="s">
        <v>120</v>
      </c>
      <c r="L190" s="280"/>
      <c r="M190" s="281" t="s">
        <v>3</v>
      </c>
      <c r="N190" s="282" t="s">
        <v>41</v>
      </c>
      <c r="P190" s="267">
        <f>O190*H190</f>
        <v>0</v>
      </c>
      <c r="Q190" s="267">
        <v>3.2000000000000003E-4</v>
      </c>
      <c r="R190" s="267">
        <f>Q190*H190</f>
        <v>3.2000000000000003E-4</v>
      </c>
      <c r="S190" s="267">
        <v>0</v>
      </c>
      <c r="T190" s="268">
        <f>S190*H190</f>
        <v>0</v>
      </c>
      <c r="AR190" s="269" t="s">
        <v>413</v>
      </c>
      <c r="AT190" s="269" t="s">
        <v>136</v>
      </c>
      <c r="AU190" s="269" t="s">
        <v>80</v>
      </c>
      <c r="AY190" s="107" t="s">
        <v>113</v>
      </c>
      <c r="BE190" s="270">
        <f>IF(N190="základní",J190,0)</f>
        <v>0</v>
      </c>
      <c r="BF190" s="270">
        <f>IF(N190="snížená",J190,0)</f>
        <v>0</v>
      </c>
      <c r="BG190" s="270">
        <f>IF(N190="zákl. přenesená",J190,0)</f>
        <v>0</v>
      </c>
      <c r="BH190" s="270">
        <f>IF(N190="sníž. přenesená",J190,0)</f>
        <v>0</v>
      </c>
      <c r="BI190" s="270">
        <f>IF(N190="nulová",J190,0)</f>
        <v>0</v>
      </c>
      <c r="BJ190" s="107" t="s">
        <v>78</v>
      </c>
      <c r="BK190" s="270">
        <f>ROUND(I190*H190,2)</f>
        <v>0</v>
      </c>
      <c r="BL190" s="107" t="s">
        <v>407</v>
      </c>
      <c r="BM190" s="269" t="s">
        <v>414</v>
      </c>
    </row>
    <row r="191" spans="2:65" s="248" customFormat="1" ht="22.9" customHeight="1">
      <c r="B191" s="247"/>
      <c r="D191" s="249" t="s">
        <v>69</v>
      </c>
      <c r="E191" s="257" t="s">
        <v>415</v>
      </c>
      <c r="F191" s="257" t="s">
        <v>416</v>
      </c>
      <c r="I191" s="4"/>
      <c r="J191" s="258">
        <f>BK191</f>
        <v>0</v>
      </c>
      <c r="L191" s="247"/>
      <c r="M191" s="252"/>
      <c r="P191" s="253">
        <f>SUM(P192:P196)</f>
        <v>0</v>
      </c>
      <c r="R191" s="253">
        <f>SUM(R192:R196)</f>
        <v>0</v>
      </c>
      <c r="T191" s="254">
        <f>SUM(T192:T196)</f>
        <v>0.74</v>
      </c>
      <c r="AR191" s="249" t="s">
        <v>135</v>
      </c>
      <c r="AT191" s="255" t="s">
        <v>69</v>
      </c>
      <c r="AU191" s="255" t="s">
        <v>78</v>
      </c>
      <c r="AY191" s="249" t="s">
        <v>113</v>
      </c>
      <c r="BK191" s="256">
        <f>SUM(BK192:BK196)</f>
        <v>0</v>
      </c>
    </row>
    <row r="192" spans="2:65" s="125" customFormat="1" ht="16.5" customHeight="1">
      <c r="B192" s="124"/>
      <c r="C192" s="259" t="s">
        <v>407</v>
      </c>
      <c r="D192" s="259" t="s">
        <v>116</v>
      </c>
      <c r="E192" s="260" t="s">
        <v>417</v>
      </c>
      <c r="F192" s="261" t="s">
        <v>418</v>
      </c>
      <c r="G192" s="262" t="s">
        <v>119</v>
      </c>
      <c r="H192" s="263">
        <v>2</v>
      </c>
      <c r="I192" s="5"/>
      <c r="J192" s="264">
        <f>ROUND(I192*H192,2)</f>
        <v>0</v>
      </c>
      <c r="K192" s="261" t="s">
        <v>120</v>
      </c>
      <c r="L192" s="124"/>
      <c r="M192" s="265" t="s">
        <v>3</v>
      </c>
      <c r="N192" s="266" t="s">
        <v>41</v>
      </c>
      <c r="P192" s="267">
        <f>O192*H192</f>
        <v>0</v>
      </c>
      <c r="Q192" s="267">
        <v>0</v>
      </c>
      <c r="R192" s="267">
        <f>Q192*H192</f>
        <v>0</v>
      </c>
      <c r="S192" s="267">
        <v>0.33</v>
      </c>
      <c r="T192" s="268">
        <f>S192*H192</f>
        <v>0.66</v>
      </c>
      <c r="AR192" s="269" t="s">
        <v>407</v>
      </c>
      <c r="AT192" s="269" t="s">
        <v>116</v>
      </c>
      <c r="AU192" s="269" t="s">
        <v>80</v>
      </c>
      <c r="AY192" s="107" t="s">
        <v>113</v>
      </c>
      <c r="BE192" s="270">
        <f>IF(N192="základní",J192,0)</f>
        <v>0</v>
      </c>
      <c r="BF192" s="270">
        <f>IF(N192="snížená",J192,0)</f>
        <v>0</v>
      </c>
      <c r="BG192" s="270">
        <f>IF(N192="zákl. přenesená",J192,0)</f>
        <v>0</v>
      </c>
      <c r="BH192" s="270">
        <f>IF(N192="sníž. přenesená",J192,0)</f>
        <v>0</v>
      </c>
      <c r="BI192" s="270">
        <f>IF(N192="nulová",J192,0)</f>
        <v>0</v>
      </c>
      <c r="BJ192" s="107" t="s">
        <v>78</v>
      </c>
      <c r="BK192" s="270">
        <f>ROUND(I192*H192,2)</f>
        <v>0</v>
      </c>
      <c r="BL192" s="107" t="s">
        <v>407</v>
      </c>
      <c r="BM192" s="269" t="s">
        <v>419</v>
      </c>
    </row>
    <row r="193" spans="2:65" s="125" customFormat="1">
      <c r="B193" s="124"/>
      <c r="D193" s="271" t="s">
        <v>123</v>
      </c>
      <c r="F193" s="272" t="s">
        <v>420</v>
      </c>
      <c r="I193" s="6"/>
      <c r="L193" s="124"/>
      <c r="M193" s="273"/>
      <c r="T193" s="166"/>
      <c r="AT193" s="107" t="s">
        <v>123</v>
      </c>
      <c r="AU193" s="107" t="s">
        <v>80</v>
      </c>
    </row>
    <row r="194" spans="2:65" s="125" customFormat="1" ht="16.5" customHeight="1">
      <c r="B194" s="124"/>
      <c r="C194" s="259" t="s">
        <v>421</v>
      </c>
      <c r="D194" s="259" t="s">
        <v>116</v>
      </c>
      <c r="E194" s="260" t="s">
        <v>422</v>
      </c>
      <c r="F194" s="261" t="s">
        <v>423</v>
      </c>
      <c r="G194" s="262" t="s">
        <v>131</v>
      </c>
      <c r="H194" s="263">
        <v>40</v>
      </c>
      <c r="I194" s="5"/>
      <c r="J194" s="264">
        <f>ROUND(I194*H194,2)</f>
        <v>0</v>
      </c>
      <c r="K194" s="261" t="s">
        <v>120</v>
      </c>
      <c r="L194" s="124"/>
      <c r="M194" s="265" t="s">
        <v>3</v>
      </c>
      <c r="N194" s="266" t="s">
        <v>41</v>
      </c>
      <c r="P194" s="267">
        <f>O194*H194</f>
        <v>0</v>
      </c>
      <c r="Q194" s="267">
        <v>0</v>
      </c>
      <c r="R194" s="267">
        <f>Q194*H194</f>
        <v>0</v>
      </c>
      <c r="S194" s="267">
        <v>2E-3</v>
      </c>
      <c r="T194" s="268">
        <f>S194*H194</f>
        <v>0.08</v>
      </c>
      <c r="AR194" s="269" t="s">
        <v>407</v>
      </c>
      <c r="AT194" s="269" t="s">
        <v>116</v>
      </c>
      <c r="AU194" s="269" t="s">
        <v>80</v>
      </c>
      <c r="AY194" s="107" t="s">
        <v>113</v>
      </c>
      <c r="BE194" s="270">
        <f>IF(N194="základní",J194,0)</f>
        <v>0</v>
      </c>
      <c r="BF194" s="270">
        <f>IF(N194="snížená",J194,0)</f>
        <v>0</v>
      </c>
      <c r="BG194" s="270">
        <f>IF(N194="zákl. přenesená",J194,0)</f>
        <v>0</v>
      </c>
      <c r="BH194" s="270">
        <f>IF(N194="sníž. přenesená",J194,0)</f>
        <v>0</v>
      </c>
      <c r="BI194" s="270">
        <f>IF(N194="nulová",J194,0)</f>
        <v>0</v>
      </c>
      <c r="BJ194" s="107" t="s">
        <v>78</v>
      </c>
      <c r="BK194" s="270">
        <f>ROUND(I194*H194,2)</f>
        <v>0</v>
      </c>
      <c r="BL194" s="107" t="s">
        <v>407</v>
      </c>
      <c r="BM194" s="269" t="s">
        <v>424</v>
      </c>
    </row>
    <row r="195" spans="2:65" s="125" customFormat="1">
      <c r="B195" s="124"/>
      <c r="D195" s="271" t="s">
        <v>123</v>
      </c>
      <c r="F195" s="272" t="s">
        <v>425</v>
      </c>
      <c r="I195" s="6"/>
      <c r="L195" s="124"/>
      <c r="M195" s="273"/>
      <c r="T195" s="166"/>
      <c r="AT195" s="107" t="s">
        <v>123</v>
      </c>
      <c r="AU195" s="107" t="s">
        <v>80</v>
      </c>
    </row>
    <row r="196" spans="2:65" s="125" customFormat="1" ht="16.5" customHeight="1">
      <c r="B196" s="124"/>
      <c r="C196" s="259" t="s">
        <v>426</v>
      </c>
      <c r="D196" s="259" t="s">
        <v>116</v>
      </c>
      <c r="E196" s="260" t="s">
        <v>427</v>
      </c>
      <c r="F196" s="261" t="s">
        <v>428</v>
      </c>
      <c r="G196" s="262" t="s">
        <v>119</v>
      </c>
      <c r="H196" s="263">
        <v>3</v>
      </c>
      <c r="I196" s="5"/>
      <c r="J196" s="264">
        <f>ROUND(I196*H196,2)</f>
        <v>0</v>
      </c>
      <c r="K196" s="261" t="s">
        <v>3</v>
      </c>
      <c r="L196" s="124"/>
      <c r="M196" s="265" t="s">
        <v>3</v>
      </c>
      <c r="N196" s="266" t="s">
        <v>41</v>
      </c>
      <c r="P196" s="267">
        <f>O196*H196</f>
        <v>0</v>
      </c>
      <c r="Q196" s="267">
        <v>0</v>
      </c>
      <c r="R196" s="267">
        <f>Q196*H196</f>
        <v>0</v>
      </c>
      <c r="S196" s="267">
        <v>0</v>
      </c>
      <c r="T196" s="268">
        <f>S196*H196</f>
        <v>0</v>
      </c>
      <c r="AR196" s="269" t="s">
        <v>407</v>
      </c>
      <c r="AT196" s="269" t="s">
        <v>116</v>
      </c>
      <c r="AU196" s="269" t="s">
        <v>80</v>
      </c>
      <c r="AY196" s="107" t="s">
        <v>113</v>
      </c>
      <c r="BE196" s="270">
        <f>IF(N196="základní",J196,0)</f>
        <v>0</v>
      </c>
      <c r="BF196" s="270">
        <f>IF(N196="snížená",J196,0)</f>
        <v>0</v>
      </c>
      <c r="BG196" s="270">
        <f>IF(N196="zákl. přenesená",J196,0)</f>
        <v>0</v>
      </c>
      <c r="BH196" s="270">
        <f>IF(N196="sníž. přenesená",J196,0)</f>
        <v>0</v>
      </c>
      <c r="BI196" s="270">
        <f>IF(N196="nulová",J196,0)</f>
        <v>0</v>
      </c>
      <c r="BJ196" s="107" t="s">
        <v>78</v>
      </c>
      <c r="BK196" s="270">
        <f>ROUND(I196*H196,2)</f>
        <v>0</v>
      </c>
      <c r="BL196" s="107" t="s">
        <v>407</v>
      </c>
      <c r="BM196" s="269" t="s">
        <v>429</v>
      </c>
    </row>
    <row r="197" spans="2:65" s="248" customFormat="1" ht="25.9" customHeight="1">
      <c r="B197" s="247"/>
      <c r="D197" s="249" t="s">
        <v>69</v>
      </c>
      <c r="E197" s="250" t="s">
        <v>430</v>
      </c>
      <c r="F197" s="250" t="s">
        <v>431</v>
      </c>
      <c r="I197" s="4"/>
      <c r="J197" s="251">
        <f>BK197</f>
        <v>0</v>
      </c>
      <c r="L197" s="247"/>
      <c r="M197" s="252"/>
      <c r="P197" s="253">
        <f>SUM(P198:P200)</f>
        <v>0</v>
      </c>
      <c r="R197" s="253">
        <f>SUM(R198:R200)</f>
        <v>0</v>
      </c>
      <c r="T197" s="254">
        <f>SUM(T198:T200)</f>
        <v>0</v>
      </c>
      <c r="AR197" s="249" t="s">
        <v>121</v>
      </c>
      <c r="AT197" s="255" t="s">
        <v>69</v>
      </c>
      <c r="AU197" s="255" t="s">
        <v>70</v>
      </c>
      <c r="AY197" s="249" t="s">
        <v>113</v>
      </c>
      <c r="BK197" s="256">
        <f>SUM(BK198:BK200)</f>
        <v>0</v>
      </c>
    </row>
    <row r="198" spans="2:65" s="125" customFormat="1" ht="16.5" customHeight="1">
      <c r="B198" s="124"/>
      <c r="C198" s="259" t="s">
        <v>432</v>
      </c>
      <c r="D198" s="259" t="s">
        <v>116</v>
      </c>
      <c r="E198" s="260" t="s">
        <v>433</v>
      </c>
      <c r="F198" s="261" t="s">
        <v>434</v>
      </c>
      <c r="G198" s="262" t="s">
        <v>435</v>
      </c>
      <c r="H198" s="263">
        <v>8</v>
      </c>
      <c r="I198" s="5"/>
      <c r="J198" s="264">
        <f>ROUND(I198*H198,2)</f>
        <v>0</v>
      </c>
      <c r="K198" s="261" t="s">
        <v>120</v>
      </c>
      <c r="L198" s="124"/>
      <c r="M198" s="265" t="s">
        <v>3</v>
      </c>
      <c r="N198" s="266" t="s">
        <v>41</v>
      </c>
      <c r="P198" s="267">
        <f>O198*H198</f>
        <v>0</v>
      </c>
      <c r="Q198" s="267">
        <v>0</v>
      </c>
      <c r="R198" s="267">
        <f>Q198*H198</f>
        <v>0</v>
      </c>
      <c r="S198" s="267">
        <v>0</v>
      </c>
      <c r="T198" s="268">
        <f>S198*H198</f>
        <v>0</v>
      </c>
      <c r="AR198" s="269" t="s">
        <v>436</v>
      </c>
      <c r="AT198" s="269" t="s">
        <v>116</v>
      </c>
      <c r="AU198" s="269" t="s">
        <v>78</v>
      </c>
      <c r="AY198" s="107" t="s">
        <v>113</v>
      </c>
      <c r="BE198" s="270">
        <f>IF(N198="základní",J198,0)</f>
        <v>0</v>
      </c>
      <c r="BF198" s="270">
        <f>IF(N198="snížená",J198,0)</f>
        <v>0</v>
      </c>
      <c r="BG198" s="270">
        <f>IF(N198="zákl. přenesená",J198,0)</f>
        <v>0</v>
      </c>
      <c r="BH198" s="270">
        <f>IF(N198="sníž. přenesená",J198,0)</f>
        <v>0</v>
      </c>
      <c r="BI198" s="270">
        <f>IF(N198="nulová",J198,0)</f>
        <v>0</v>
      </c>
      <c r="BJ198" s="107" t="s">
        <v>78</v>
      </c>
      <c r="BK198" s="270">
        <f>ROUND(I198*H198,2)</f>
        <v>0</v>
      </c>
      <c r="BL198" s="107" t="s">
        <v>436</v>
      </c>
      <c r="BM198" s="269" t="s">
        <v>437</v>
      </c>
    </row>
    <row r="199" spans="2:65" s="125" customFormat="1">
      <c r="B199" s="124"/>
      <c r="D199" s="271" t="s">
        <v>123</v>
      </c>
      <c r="F199" s="272" t="s">
        <v>438</v>
      </c>
      <c r="L199" s="124"/>
      <c r="M199" s="273"/>
      <c r="T199" s="166"/>
      <c r="AT199" s="107" t="s">
        <v>123</v>
      </c>
      <c r="AU199" s="107" t="s">
        <v>78</v>
      </c>
    </row>
    <row r="200" spans="2:65" s="125" customFormat="1" ht="19.5">
      <c r="B200" s="124"/>
      <c r="D200" s="283" t="s">
        <v>439</v>
      </c>
      <c r="F200" s="284" t="s">
        <v>440</v>
      </c>
      <c r="L200" s="124"/>
      <c r="M200" s="285"/>
      <c r="N200" s="286"/>
      <c r="O200" s="286"/>
      <c r="P200" s="286"/>
      <c r="Q200" s="286"/>
      <c r="R200" s="286"/>
      <c r="S200" s="286"/>
      <c r="T200" s="287"/>
      <c r="AT200" s="107" t="s">
        <v>439</v>
      </c>
      <c r="AU200" s="107" t="s">
        <v>78</v>
      </c>
    </row>
    <row r="201" spans="2:65" s="125" customFormat="1" ht="6.95" customHeight="1">
      <c r="B201" s="145"/>
      <c r="C201" s="146"/>
      <c r="D201" s="146"/>
      <c r="E201" s="146"/>
      <c r="F201" s="146"/>
      <c r="G201" s="146"/>
      <c r="H201" s="146"/>
      <c r="I201" s="146"/>
      <c r="J201" s="146"/>
      <c r="K201" s="146"/>
      <c r="L201" s="124"/>
    </row>
  </sheetData>
  <sheetProtection algorithmName="SHA-512" hashValue="dY2uZqCDEcXCvtL7i3DZXAwHYiXSr0pjUIPKg1LGHRlLk9JmKg24zno+Oe2ItS7jLYN3dfNCAQ5+mxXjnlRfqw==" saltValue="1aiPZVYGfw96ZBeTC2qATw==" spinCount="100000" sheet="1" objects="1" scenarios="1"/>
  <autoFilter ref="C88:K200" xr:uid="{00000000-0009-0000-0000-000001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100-000000000000}"/>
    <hyperlink ref="F97" r:id="rId2" xr:uid="{00000000-0004-0000-0100-000001000000}"/>
    <hyperlink ref="F100" r:id="rId3" xr:uid="{00000000-0004-0000-0100-000002000000}"/>
    <hyperlink ref="F103" r:id="rId4" xr:uid="{00000000-0004-0000-0100-000003000000}"/>
    <hyperlink ref="F106" r:id="rId5" xr:uid="{00000000-0004-0000-0100-000004000000}"/>
    <hyperlink ref="F109" r:id="rId6" xr:uid="{00000000-0004-0000-0100-000005000000}"/>
    <hyperlink ref="F112" r:id="rId7" xr:uid="{00000000-0004-0000-0100-000006000000}"/>
    <hyperlink ref="F115" r:id="rId8" xr:uid="{00000000-0004-0000-0100-000007000000}"/>
    <hyperlink ref="F118" r:id="rId9" xr:uid="{00000000-0004-0000-0100-000008000000}"/>
    <hyperlink ref="F121" r:id="rId10" xr:uid="{00000000-0004-0000-0100-000009000000}"/>
    <hyperlink ref="F124" r:id="rId11" xr:uid="{00000000-0004-0000-0100-00000A000000}"/>
    <hyperlink ref="F128" r:id="rId12" xr:uid="{00000000-0004-0000-0100-00000B000000}"/>
    <hyperlink ref="F130" r:id="rId13" xr:uid="{00000000-0004-0000-0100-00000C000000}"/>
    <hyperlink ref="F137" r:id="rId14" xr:uid="{00000000-0004-0000-0100-00000D000000}"/>
    <hyperlink ref="F141" r:id="rId15" xr:uid="{00000000-0004-0000-0100-00000E000000}"/>
    <hyperlink ref="F143" r:id="rId16" xr:uid="{00000000-0004-0000-0100-00000F000000}"/>
    <hyperlink ref="F145" r:id="rId17" xr:uid="{00000000-0004-0000-0100-000010000000}"/>
    <hyperlink ref="F149" r:id="rId18" xr:uid="{00000000-0004-0000-0100-000011000000}"/>
    <hyperlink ref="F152" r:id="rId19" xr:uid="{00000000-0004-0000-0100-000012000000}"/>
    <hyperlink ref="F155" r:id="rId20" xr:uid="{00000000-0004-0000-0100-000013000000}"/>
    <hyperlink ref="F157" r:id="rId21" xr:uid="{00000000-0004-0000-0100-000014000000}"/>
    <hyperlink ref="F159" r:id="rId22" xr:uid="{00000000-0004-0000-0100-000015000000}"/>
    <hyperlink ref="F161" r:id="rId23" xr:uid="{00000000-0004-0000-0100-000016000000}"/>
    <hyperlink ref="F165" r:id="rId24" xr:uid="{00000000-0004-0000-0100-000017000000}"/>
    <hyperlink ref="F169" r:id="rId25" xr:uid="{00000000-0004-0000-0100-000018000000}"/>
    <hyperlink ref="F172" r:id="rId26" xr:uid="{00000000-0004-0000-0100-000019000000}"/>
    <hyperlink ref="F175" r:id="rId27" xr:uid="{00000000-0004-0000-0100-00001A000000}"/>
    <hyperlink ref="F179" r:id="rId28" xr:uid="{00000000-0004-0000-0100-00001B000000}"/>
    <hyperlink ref="F185" r:id="rId29" xr:uid="{00000000-0004-0000-0100-00001C000000}"/>
    <hyperlink ref="F189" r:id="rId30" xr:uid="{00000000-0004-0000-0100-00001D000000}"/>
    <hyperlink ref="F193" r:id="rId31" xr:uid="{00000000-0004-0000-0100-00001E000000}"/>
    <hyperlink ref="F195" r:id="rId32" xr:uid="{00000000-0004-0000-0100-00001F000000}"/>
    <hyperlink ref="F199" r:id="rId33" xr:uid="{00000000-0004-0000-0100-000020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34"/>
  <headerFooter>
    <oddFooter>&amp;CStrana &amp;P z &amp;N</oddFooter>
  </headerFooter>
  <drawing r:id="rId3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8" customWidth="1"/>
    <col min="2" max="2" width="1.6640625" style="8" customWidth="1"/>
    <col min="3" max="4" width="5" style="8" customWidth="1"/>
    <col min="5" max="5" width="11.6640625" style="8" customWidth="1"/>
    <col min="6" max="6" width="9.1640625" style="8" customWidth="1"/>
    <col min="7" max="7" width="5" style="8" customWidth="1"/>
    <col min="8" max="8" width="77.83203125" style="8" customWidth="1"/>
    <col min="9" max="10" width="20" style="8" customWidth="1"/>
    <col min="11" max="11" width="1.6640625" style="8" customWidth="1"/>
  </cols>
  <sheetData>
    <row r="1" spans="2:11" customFormat="1" ht="37.5" customHeight="1"/>
    <row r="2" spans="2:11" customFormat="1" ht="7.5" customHeight="1">
      <c r="B2" s="9"/>
      <c r="C2" s="10"/>
      <c r="D2" s="10"/>
      <c r="E2" s="10"/>
      <c r="F2" s="10"/>
      <c r="G2" s="10"/>
      <c r="H2" s="10"/>
      <c r="I2" s="10"/>
      <c r="J2" s="10"/>
      <c r="K2" s="11"/>
    </row>
    <row r="3" spans="2:11" s="1" customFormat="1" ht="45" customHeight="1">
      <c r="B3" s="12"/>
      <c r="C3" s="97" t="s">
        <v>441</v>
      </c>
      <c r="D3" s="97"/>
      <c r="E3" s="97"/>
      <c r="F3" s="97"/>
      <c r="G3" s="97"/>
      <c r="H3" s="97"/>
      <c r="I3" s="97"/>
      <c r="J3" s="97"/>
      <c r="K3" s="13"/>
    </row>
    <row r="4" spans="2:11" customFormat="1" ht="25.5" customHeight="1">
      <c r="B4" s="14"/>
      <c r="C4" s="102" t="s">
        <v>442</v>
      </c>
      <c r="D4" s="102"/>
      <c r="E4" s="102"/>
      <c r="F4" s="102"/>
      <c r="G4" s="102"/>
      <c r="H4" s="102"/>
      <c r="I4" s="102"/>
      <c r="J4" s="102"/>
      <c r="K4" s="15"/>
    </row>
    <row r="5" spans="2:11" customFormat="1" ht="5.25" customHeight="1">
      <c r="B5" s="14"/>
      <c r="C5" s="16"/>
      <c r="D5" s="16"/>
      <c r="E5" s="16"/>
      <c r="F5" s="16"/>
      <c r="G5" s="16"/>
      <c r="H5" s="16"/>
      <c r="I5" s="16"/>
      <c r="J5" s="16"/>
      <c r="K5" s="15"/>
    </row>
    <row r="6" spans="2:11" customFormat="1" ht="15" customHeight="1">
      <c r="B6" s="14"/>
      <c r="C6" s="101" t="s">
        <v>443</v>
      </c>
      <c r="D6" s="101"/>
      <c r="E6" s="101"/>
      <c r="F6" s="101"/>
      <c r="G6" s="101"/>
      <c r="H6" s="101"/>
      <c r="I6" s="101"/>
      <c r="J6" s="101"/>
      <c r="K6" s="15"/>
    </row>
    <row r="7" spans="2:11" customFormat="1" ht="15" customHeight="1">
      <c r="B7" s="18"/>
      <c r="C7" s="101" t="s">
        <v>444</v>
      </c>
      <c r="D7" s="101"/>
      <c r="E7" s="101"/>
      <c r="F7" s="101"/>
      <c r="G7" s="101"/>
      <c r="H7" s="101"/>
      <c r="I7" s="101"/>
      <c r="J7" s="101"/>
      <c r="K7" s="15"/>
    </row>
    <row r="8" spans="2:11" customFormat="1" ht="12.75" customHeight="1">
      <c r="B8" s="18"/>
      <c r="C8" s="17"/>
      <c r="D8" s="17"/>
      <c r="E8" s="17"/>
      <c r="F8" s="17"/>
      <c r="G8" s="17"/>
      <c r="H8" s="17"/>
      <c r="I8" s="17"/>
      <c r="J8" s="17"/>
      <c r="K8" s="15"/>
    </row>
    <row r="9" spans="2:11" customFormat="1" ht="15" customHeight="1">
      <c r="B9" s="18"/>
      <c r="C9" s="101" t="s">
        <v>445</v>
      </c>
      <c r="D9" s="101"/>
      <c r="E9" s="101"/>
      <c r="F9" s="101"/>
      <c r="G9" s="101"/>
      <c r="H9" s="101"/>
      <c r="I9" s="101"/>
      <c r="J9" s="101"/>
      <c r="K9" s="15"/>
    </row>
    <row r="10" spans="2:11" customFormat="1" ht="15" customHeight="1">
      <c r="B10" s="18"/>
      <c r="C10" s="17"/>
      <c r="D10" s="101" t="s">
        <v>446</v>
      </c>
      <c r="E10" s="101"/>
      <c r="F10" s="101"/>
      <c r="G10" s="101"/>
      <c r="H10" s="101"/>
      <c r="I10" s="101"/>
      <c r="J10" s="101"/>
      <c r="K10" s="15"/>
    </row>
    <row r="11" spans="2:11" customFormat="1" ht="15" customHeight="1">
      <c r="B11" s="18"/>
      <c r="C11" s="19"/>
      <c r="D11" s="101" t="s">
        <v>447</v>
      </c>
      <c r="E11" s="101"/>
      <c r="F11" s="101"/>
      <c r="G11" s="101"/>
      <c r="H11" s="101"/>
      <c r="I11" s="101"/>
      <c r="J11" s="101"/>
      <c r="K11" s="15"/>
    </row>
    <row r="12" spans="2:11" customFormat="1" ht="15" customHeight="1">
      <c r="B12" s="18"/>
      <c r="C12" s="19"/>
      <c r="D12" s="17"/>
      <c r="E12" s="17"/>
      <c r="F12" s="17"/>
      <c r="G12" s="17"/>
      <c r="H12" s="17"/>
      <c r="I12" s="17"/>
      <c r="J12" s="17"/>
      <c r="K12" s="15"/>
    </row>
    <row r="13" spans="2:11" customFormat="1" ht="15" customHeight="1">
      <c r="B13" s="18"/>
      <c r="C13" s="19"/>
      <c r="D13" s="20" t="s">
        <v>448</v>
      </c>
      <c r="E13" s="17"/>
      <c r="F13" s="17"/>
      <c r="G13" s="17"/>
      <c r="H13" s="17"/>
      <c r="I13" s="17"/>
      <c r="J13" s="17"/>
      <c r="K13" s="15"/>
    </row>
    <row r="14" spans="2:11" customFormat="1" ht="12.75" customHeight="1">
      <c r="B14" s="18"/>
      <c r="C14" s="19"/>
      <c r="D14" s="19"/>
      <c r="E14" s="19"/>
      <c r="F14" s="19"/>
      <c r="G14" s="19"/>
      <c r="H14" s="19"/>
      <c r="I14" s="19"/>
      <c r="J14" s="19"/>
      <c r="K14" s="15"/>
    </row>
    <row r="15" spans="2:11" customFormat="1" ht="15" customHeight="1">
      <c r="B15" s="18"/>
      <c r="C15" s="19"/>
      <c r="D15" s="101" t="s">
        <v>449</v>
      </c>
      <c r="E15" s="101"/>
      <c r="F15" s="101"/>
      <c r="G15" s="101"/>
      <c r="H15" s="101"/>
      <c r="I15" s="101"/>
      <c r="J15" s="101"/>
      <c r="K15" s="15"/>
    </row>
    <row r="16" spans="2:11" customFormat="1" ht="15" customHeight="1">
      <c r="B16" s="18"/>
      <c r="C16" s="19"/>
      <c r="D16" s="101" t="s">
        <v>450</v>
      </c>
      <c r="E16" s="101"/>
      <c r="F16" s="101"/>
      <c r="G16" s="101"/>
      <c r="H16" s="101"/>
      <c r="I16" s="101"/>
      <c r="J16" s="101"/>
      <c r="K16" s="15"/>
    </row>
    <row r="17" spans="2:11" customFormat="1" ht="15" customHeight="1">
      <c r="B17" s="18"/>
      <c r="C17" s="19"/>
      <c r="D17" s="101" t="s">
        <v>451</v>
      </c>
      <c r="E17" s="101"/>
      <c r="F17" s="101"/>
      <c r="G17" s="101"/>
      <c r="H17" s="101"/>
      <c r="I17" s="101"/>
      <c r="J17" s="101"/>
      <c r="K17" s="15"/>
    </row>
    <row r="18" spans="2:11" customFormat="1" ht="15" customHeight="1">
      <c r="B18" s="18"/>
      <c r="C18" s="19"/>
      <c r="D18" s="19"/>
      <c r="E18" s="21" t="s">
        <v>77</v>
      </c>
      <c r="F18" s="101" t="s">
        <v>452</v>
      </c>
      <c r="G18" s="101"/>
      <c r="H18" s="101"/>
      <c r="I18" s="101"/>
      <c r="J18" s="101"/>
      <c r="K18" s="15"/>
    </row>
    <row r="19" spans="2:11" customFormat="1" ht="15" customHeight="1">
      <c r="B19" s="18"/>
      <c r="C19" s="19"/>
      <c r="D19" s="19"/>
      <c r="E19" s="21" t="s">
        <v>453</v>
      </c>
      <c r="F19" s="101" t="s">
        <v>454</v>
      </c>
      <c r="G19" s="101"/>
      <c r="H19" s="101"/>
      <c r="I19" s="101"/>
      <c r="J19" s="101"/>
      <c r="K19" s="15"/>
    </row>
    <row r="20" spans="2:11" customFormat="1" ht="15" customHeight="1">
      <c r="B20" s="18"/>
      <c r="C20" s="19"/>
      <c r="D20" s="19"/>
      <c r="E20" s="21" t="s">
        <v>455</v>
      </c>
      <c r="F20" s="101" t="s">
        <v>456</v>
      </c>
      <c r="G20" s="101"/>
      <c r="H20" s="101"/>
      <c r="I20" s="101"/>
      <c r="J20" s="101"/>
      <c r="K20" s="15"/>
    </row>
    <row r="21" spans="2:11" customFormat="1" ht="15" customHeight="1">
      <c r="B21" s="18"/>
      <c r="C21" s="19"/>
      <c r="D21" s="19"/>
      <c r="E21" s="21" t="s">
        <v>457</v>
      </c>
      <c r="F21" s="101" t="s">
        <v>458</v>
      </c>
      <c r="G21" s="101"/>
      <c r="H21" s="101"/>
      <c r="I21" s="101"/>
      <c r="J21" s="101"/>
      <c r="K21" s="15"/>
    </row>
    <row r="22" spans="2:11" customFormat="1" ht="15" customHeight="1">
      <c r="B22" s="18"/>
      <c r="C22" s="19"/>
      <c r="D22" s="19"/>
      <c r="E22" s="21" t="s">
        <v>459</v>
      </c>
      <c r="F22" s="101" t="s">
        <v>460</v>
      </c>
      <c r="G22" s="101"/>
      <c r="H22" s="101"/>
      <c r="I22" s="101"/>
      <c r="J22" s="101"/>
      <c r="K22" s="15"/>
    </row>
    <row r="23" spans="2:11" customFormat="1" ht="15" customHeight="1">
      <c r="B23" s="18"/>
      <c r="C23" s="19"/>
      <c r="D23" s="19"/>
      <c r="E23" s="21" t="s">
        <v>461</v>
      </c>
      <c r="F23" s="101" t="s">
        <v>462</v>
      </c>
      <c r="G23" s="101"/>
      <c r="H23" s="101"/>
      <c r="I23" s="101"/>
      <c r="J23" s="101"/>
      <c r="K23" s="15"/>
    </row>
    <row r="24" spans="2:11" customFormat="1" ht="12.75" customHeight="1">
      <c r="B24" s="18"/>
      <c r="C24" s="19"/>
      <c r="D24" s="19"/>
      <c r="E24" s="19"/>
      <c r="F24" s="19"/>
      <c r="G24" s="19"/>
      <c r="H24" s="19"/>
      <c r="I24" s="19"/>
      <c r="J24" s="19"/>
      <c r="K24" s="15"/>
    </row>
    <row r="25" spans="2:11" customFormat="1" ht="15" customHeight="1">
      <c r="B25" s="18"/>
      <c r="C25" s="101" t="s">
        <v>463</v>
      </c>
      <c r="D25" s="101"/>
      <c r="E25" s="101"/>
      <c r="F25" s="101"/>
      <c r="G25" s="101"/>
      <c r="H25" s="101"/>
      <c r="I25" s="101"/>
      <c r="J25" s="101"/>
      <c r="K25" s="15"/>
    </row>
    <row r="26" spans="2:11" customFormat="1" ht="15" customHeight="1">
      <c r="B26" s="18"/>
      <c r="C26" s="101" t="s">
        <v>464</v>
      </c>
      <c r="D26" s="101"/>
      <c r="E26" s="101"/>
      <c r="F26" s="101"/>
      <c r="G26" s="101"/>
      <c r="H26" s="101"/>
      <c r="I26" s="101"/>
      <c r="J26" s="101"/>
      <c r="K26" s="15"/>
    </row>
    <row r="27" spans="2:11" customFormat="1" ht="15" customHeight="1">
      <c r="B27" s="18"/>
      <c r="C27" s="17"/>
      <c r="D27" s="101" t="s">
        <v>465</v>
      </c>
      <c r="E27" s="101"/>
      <c r="F27" s="101"/>
      <c r="G27" s="101"/>
      <c r="H27" s="101"/>
      <c r="I27" s="101"/>
      <c r="J27" s="101"/>
      <c r="K27" s="15"/>
    </row>
    <row r="28" spans="2:11" customFormat="1" ht="15" customHeight="1">
      <c r="B28" s="18"/>
      <c r="C28" s="19"/>
      <c r="D28" s="101" t="s">
        <v>466</v>
      </c>
      <c r="E28" s="101"/>
      <c r="F28" s="101"/>
      <c r="G28" s="101"/>
      <c r="H28" s="101"/>
      <c r="I28" s="101"/>
      <c r="J28" s="101"/>
      <c r="K28" s="15"/>
    </row>
    <row r="29" spans="2:11" customFormat="1" ht="12.75" customHeight="1">
      <c r="B29" s="18"/>
      <c r="C29" s="19"/>
      <c r="D29" s="19"/>
      <c r="E29" s="19"/>
      <c r="F29" s="19"/>
      <c r="G29" s="19"/>
      <c r="H29" s="19"/>
      <c r="I29" s="19"/>
      <c r="J29" s="19"/>
      <c r="K29" s="15"/>
    </row>
    <row r="30" spans="2:11" customFormat="1" ht="15" customHeight="1">
      <c r="B30" s="18"/>
      <c r="C30" s="19"/>
      <c r="D30" s="101" t="s">
        <v>467</v>
      </c>
      <c r="E30" s="101"/>
      <c r="F30" s="101"/>
      <c r="G30" s="101"/>
      <c r="H30" s="101"/>
      <c r="I30" s="101"/>
      <c r="J30" s="101"/>
      <c r="K30" s="15"/>
    </row>
    <row r="31" spans="2:11" customFormat="1" ht="15" customHeight="1">
      <c r="B31" s="18"/>
      <c r="C31" s="19"/>
      <c r="D31" s="101" t="s">
        <v>468</v>
      </c>
      <c r="E31" s="101"/>
      <c r="F31" s="101"/>
      <c r="G31" s="101"/>
      <c r="H31" s="101"/>
      <c r="I31" s="101"/>
      <c r="J31" s="101"/>
      <c r="K31" s="15"/>
    </row>
    <row r="32" spans="2:11" customFormat="1" ht="12.75" customHeight="1">
      <c r="B32" s="18"/>
      <c r="C32" s="19"/>
      <c r="D32" s="19"/>
      <c r="E32" s="19"/>
      <c r="F32" s="19"/>
      <c r="G32" s="19"/>
      <c r="H32" s="19"/>
      <c r="I32" s="19"/>
      <c r="J32" s="19"/>
      <c r="K32" s="15"/>
    </row>
    <row r="33" spans="2:11" customFormat="1" ht="15" customHeight="1">
      <c r="B33" s="18"/>
      <c r="C33" s="19"/>
      <c r="D33" s="101" t="s">
        <v>469</v>
      </c>
      <c r="E33" s="101"/>
      <c r="F33" s="101"/>
      <c r="G33" s="101"/>
      <c r="H33" s="101"/>
      <c r="I33" s="101"/>
      <c r="J33" s="101"/>
      <c r="K33" s="15"/>
    </row>
    <row r="34" spans="2:11" customFormat="1" ht="15" customHeight="1">
      <c r="B34" s="18"/>
      <c r="C34" s="19"/>
      <c r="D34" s="101" t="s">
        <v>470</v>
      </c>
      <c r="E34" s="101"/>
      <c r="F34" s="101"/>
      <c r="G34" s="101"/>
      <c r="H34" s="101"/>
      <c r="I34" s="101"/>
      <c r="J34" s="101"/>
      <c r="K34" s="15"/>
    </row>
    <row r="35" spans="2:11" customFormat="1" ht="15" customHeight="1">
      <c r="B35" s="18"/>
      <c r="C35" s="19"/>
      <c r="D35" s="101" t="s">
        <v>471</v>
      </c>
      <c r="E35" s="101"/>
      <c r="F35" s="101"/>
      <c r="G35" s="101"/>
      <c r="H35" s="101"/>
      <c r="I35" s="101"/>
      <c r="J35" s="101"/>
      <c r="K35" s="15"/>
    </row>
    <row r="36" spans="2:11" customFormat="1" ht="15" customHeight="1">
      <c r="B36" s="18"/>
      <c r="C36" s="19"/>
      <c r="D36" s="17"/>
      <c r="E36" s="20" t="s">
        <v>99</v>
      </c>
      <c r="F36" s="17"/>
      <c r="G36" s="101" t="s">
        <v>472</v>
      </c>
      <c r="H36" s="101"/>
      <c r="I36" s="101"/>
      <c r="J36" s="101"/>
      <c r="K36" s="15"/>
    </row>
    <row r="37" spans="2:11" customFormat="1" ht="30.75" customHeight="1">
      <c r="B37" s="18"/>
      <c r="C37" s="19"/>
      <c r="D37" s="17"/>
      <c r="E37" s="20" t="s">
        <v>473</v>
      </c>
      <c r="F37" s="17"/>
      <c r="G37" s="101" t="s">
        <v>474</v>
      </c>
      <c r="H37" s="101"/>
      <c r="I37" s="101"/>
      <c r="J37" s="101"/>
      <c r="K37" s="15"/>
    </row>
    <row r="38" spans="2:11" customFormat="1" ht="15" customHeight="1">
      <c r="B38" s="18"/>
      <c r="C38" s="19"/>
      <c r="D38" s="17"/>
      <c r="E38" s="20" t="s">
        <v>51</v>
      </c>
      <c r="F38" s="17"/>
      <c r="G38" s="101" t="s">
        <v>475</v>
      </c>
      <c r="H38" s="101"/>
      <c r="I38" s="101"/>
      <c r="J38" s="101"/>
      <c r="K38" s="15"/>
    </row>
    <row r="39" spans="2:11" customFormat="1" ht="15" customHeight="1">
      <c r="B39" s="18"/>
      <c r="C39" s="19"/>
      <c r="D39" s="17"/>
      <c r="E39" s="20" t="s">
        <v>52</v>
      </c>
      <c r="F39" s="17"/>
      <c r="G39" s="101" t="s">
        <v>476</v>
      </c>
      <c r="H39" s="101"/>
      <c r="I39" s="101"/>
      <c r="J39" s="101"/>
      <c r="K39" s="15"/>
    </row>
    <row r="40" spans="2:11" customFormat="1" ht="15" customHeight="1">
      <c r="B40" s="18"/>
      <c r="C40" s="19"/>
      <c r="D40" s="17"/>
      <c r="E40" s="20" t="s">
        <v>100</v>
      </c>
      <c r="F40" s="17"/>
      <c r="G40" s="101" t="s">
        <v>477</v>
      </c>
      <c r="H40" s="101"/>
      <c r="I40" s="101"/>
      <c r="J40" s="101"/>
      <c r="K40" s="15"/>
    </row>
    <row r="41" spans="2:11" customFormat="1" ht="15" customHeight="1">
      <c r="B41" s="18"/>
      <c r="C41" s="19"/>
      <c r="D41" s="17"/>
      <c r="E41" s="20" t="s">
        <v>101</v>
      </c>
      <c r="F41" s="17"/>
      <c r="G41" s="101" t="s">
        <v>478</v>
      </c>
      <c r="H41" s="101"/>
      <c r="I41" s="101"/>
      <c r="J41" s="101"/>
      <c r="K41" s="15"/>
    </row>
    <row r="42" spans="2:11" customFormat="1" ht="15" customHeight="1">
      <c r="B42" s="18"/>
      <c r="C42" s="19"/>
      <c r="D42" s="17"/>
      <c r="E42" s="20" t="s">
        <v>479</v>
      </c>
      <c r="F42" s="17"/>
      <c r="G42" s="101" t="s">
        <v>480</v>
      </c>
      <c r="H42" s="101"/>
      <c r="I42" s="101"/>
      <c r="J42" s="101"/>
      <c r="K42" s="15"/>
    </row>
    <row r="43" spans="2:11" customFormat="1" ht="15" customHeight="1">
      <c r="B43" s="18"/>
      <c r="C43" s="19"/>
      <c r="D43" s="17"/>
      <c r="E43" s="20"/>
      <c r="F43" s="17"/>
      <c r="G43" s="101" t="s">
        <v>481</v>
      </c>
      <c r="H43" s="101"/>
      <c r="I43" s="101"/>
      <c r="J43" s="101"/>
      <c r="K43" s="15"/>
    </row>
    <row r="44" spans="2:11" customFormat="1" ht="15" customHeight="1">
      <c r="B44" s="18"/>
      <c r="C44" s="19"/>
      <c r="D44" s="17"/>
      <c r="E44" s="20" t="s">
        <v>482</v>
      </c>
      <c r="F44" s="17"/>
      <c r="G44" s="101" t="s">
        <v>483</v>
      </c>
      <c r="H44" s="101"/>
      <c r="I44" s="101"/>
      <c r="J44" s="101"/>
      <c r="K44" s="15"/>
    </row>
    <row r="45" spans="2:11" customFormat="1" ht="15" customHeight="1">
      <c r="B45" s="18"/>
      <c r="C45" s="19"/>
      <c r="D45" s="17"/>
      <c r="E45" s="20" t="s">
        <v>103</v>
      </c>
      <c r="F45" s="17"/>
      <c r="G45" s="101" t="s">
        <v>484</v>
      </c>
      <c r="H45" s="101"/>
      <c r="I45" s="101"/>
      <c r="J45" s="101"/>
      <c r="K45" s="15"/>
    </row>
    <row r="46" spans="2:11" customFormat="1" ht="12.75" customHeight="1">
      <c r="B46" s="18"/>
      <c r="C46" s="19"/>
      <c r="D46" s="17"/>
      <c r="E46" s="17"/>
      <c r="F46" s="17"/>
      <c r="G46" s="17"/>
      <c r="H46" s="17"/>
      <c r="I46" s="17"/>
      <c r="J46" s="17"/>
      <c r="K46" s="15"/>
    </row>
    <row r="47" spans="2:11" customFormat="1" ht="15" customHeight="1">
      <c r="B47" s="18"/>
      <c r="C47" s="19"/>
      <c r="D47" s="101" t="s">
        <v>485</v>
      </c>
      <c r="E47" s="101"/>
      <c r="F47" s="101"/>
      <c r="G47" s="101"/>
      <c r="H47" s="101"/>
      <c r="I47" s="101"/>
      <c r="J47" s="101"/>
      <c r="K47" s="15"/>
    </row>
    <row r="48" spans="2:11" customFormat="1" ht="15" customHeight="1">
      <c r="B48" s="18"/>
      <c r="C48" s="19"/>
      <c r="D48" s="19"/>
      <c r="E48" s="101" t="s">
        <v>486</v>
      </c>
      <c r="F48" s="101"/>
      <c r="G48" s="101"/>
      <c r="H48" s="101"/>
      <c r="I48" s="101"/>
      <c r="J48" s="101"/>
      <c r="K48" s="15"/>
    </row>
    <row r="49" spans="2:11" customFormat="1" ht="15" customHeight="1">
      <c r="B49" s="18"/>
      <c r="C49" s="19"/>
      <c r="D49" s="19"/>
      <c r="E49" s="101" t="s">
        <v>487</v>
      </c>
      <c r="F49" s="101"/>
      <c r="G49" s="101"/>
      <c r="H49" s="101"/>
      <c r="I49" s="101"/>
      <c r="J49" s="101"/>
      <c r="K49" s="15"/>
    </row>
    <row r="50" spans="2:11" customFormat="1" ht="15" customHeight="1">
      <c r="B50" s="18"/>
      <c r="C50" s="19"/>
      <c r="D50" s="19"/>
      <c r="E50" s="101" t="s">
        <v>488</v>
      </c>
      <c r="F50" s="101"/>
      <c r="G50" s="101"/>
      <c r="H50" s="101"/>
      <c r="I50" s="101"/>
      <c r="J50" s="101"/>
      <c r="K50" s="15"/>
    </row>
    <row r="51" spans="2:11" customFormat="1" ht="15" customHeight="1">
      <c r="B51" s="18"/>
      <c r="C51" s="19"/>
      <c r="D51" s="101" t="s">
        <v>489</v>
      </c>
      <c r="E51" s="101"/>
      <c r="F51" s="101"/>
      <c r="G51" s="101"/>
      <c r="H51" s="101"/>
      <c r="I51" s="101"/>
      <c r="J51" s="101"/>
      <c r="K51" s="15"/>
    </row>
    <row r="52" spans="2:11" customFormat="1" ht="25.5" customHeight="1">
      <c r="B52" s="14"/>
      <c r="C52" s="102" t="s">
        <v>490</v>
      </c>
      <c r="D52" s="102"/>
      <c r="E52" s="102"/>
      <c r="F52" s="102"/>
      <c r="G52" s="102"/>
      <c r="H52" s="102"/>
      <c r="I52" s="102"/>
      <c r="J52" s="102"/>
      <c r="K52" s="15"/>
    </row>
    <row r="53" spans="2:11" customFormat="1" ht="5.25" customHeight="1">
      <c r="B53" s="14"/>
      <c r="C53" s="16"/>
      <c r="D53" s="16"/>
      <c r="E53" s="16"/>
      <c r="F53" s="16"/>
      <c r="G53" s="16"/>
      <c r="H53" s="16"/>
      <c r="I53" s="16"/>
      <c r="J53" s="16"/>
      <c r="K53" s="15"/>
    </row>
    <row r="54" spans="2:11" customFormat="1" ht="15" customHeight="1">
      <c r="B54" s="14"/>
      <c r="C54" s="101" t="s">
        <v>491</v>
      </c>
      <c r="D54" s="101"/>
      <c r="E54" s="101"/>
      <c r="F54" s="101"/>
      <c r="G54" s="101"/>
      <c r="H54" s="101"/>
      <c r="I54" s="101"/>
      <c r="J54" s="101"/>
      <c r="K54" s="15"/>
    </row>
    <row r="55" spans="2:11" customFormat="1" ht="15" customHeight="1">
      <c r="B55" s="14"/>
      <c r="C55" s="101" t="s">
        <v>492</v>
      </c>
      <c r="D55" s="101"/>
      <c r="E55" s="101"/>
      <c r="F55" s="101"/>
      <c r="G55" s="101"/>
      <c r="H55" s="101"/>
      <c r="I55" s="101"/>
      <c r="J55" s="101"/>
      <c r="K55" s="15"/>
    </row>
    <row r="56" spans="2:11" customFormat="1" ht="12.75" customHeight="1">
      <c r="B56" s="14"/>
      <c r="C56" s="17"/>
      <c r="D56" s="17"/>
      <c r="E56" s="17"/>
      <c r="F56" s="17"/>
      <c r="G56" s="17"/>
      <c r="H56" s="17"/>
      <c r="I56" s="17"/>
      <c r="J56" s="17"/>
      <c r="K56" s="15"/>
    </row>
    <row r="57" spans="2:11" customFormat="1" ht="15" customHeight="1">
      <c r="B57" s="14"/>
      <c r="C57" s="101" t="s">
        <v>493</v>
      </c>
      <c r="D57" s="101"/>
      <c r="E57" s="101"/>
      <c r="F57" s="101"/>
      <c r="G57" s="101"/>
      <c r="H57" s="101"/>
      <c r="I57" s="101"/>
      <c r="J57" s="101"/>
      <c r="K57" s="15"/>
    </row>
    <row r="58" spans="2:11" customFormat="1" ht="15" customHeight="1">
      <c r="B58" s="14"/>
      <c r="C58" s="19"/>
      <c r="D58" s="101" t="s">
        <v>494</v>
      </c>
      <c r="E58" s="101"/>
      <c r="F58" s="101"/>
      <c r="G58" s="101"/>
      <c r="H58" s="101"/>
      <c r="I58" s="101"/>
      <c r="J58" s="101"/>
      <c r="K58" s="15"/>
    </row>
    <row r="59" spans="2:11" customFormat="1" ht="15" customHeight="1">
      <c r="B59" s="14"/>
      <c r="C59" s="19"/>
      <c r="D59" s="101" t="s">
        <v>495</v>
      </c>
      <c r="E59" s="101"/>
      <c r="F59" s="101"/>
      <c r="G59" s="101"/>
      <c r="H59" s="101"/>
      <c r="I59" s="101"/>
      <c r="J59" s="101"/>
      <c r="K59" s="15"/>
    </row>
    <row r="60" spans="2:11" customFormat="1" ht="15" customHeight="1">
      <c r="B60" s="14"/>
      <c r="C60" s="19"/>
      <c r="D60" s="101" t="s">
        <v>496</v>
      </c>
      <c r="E60" s="101"/>
      <c r="F60" s="101"/>
      <c r="G60" s="101"/>
      <c r="H60" s="101"/>
      <c r="I60" s="101"/>
      <c r="J60" s="101"/>
      <c r="K60" s="15"/>
    </row>
    <row r="61" spans="2:11" customFormat="1" ht="15" customHeight="1">
      <c r="B61" s="14"/>
      <c r="C61" s="19"/>
      <c r="D61" s="101" t="s">
        <v>497</v>
      </c>
      <c r="E61" s="101"/>
      <c r="F61" s="101"/>
      <c r="G61" s="101"/>
      <c r="H61" s="101"/>
      <c r="I61" s="101"/>
      <c r="J61" s="101"/>
      <c r="K61" s="15"/>
    </row>
    <row r="62" spans="2:11" customFormat="1" ht="15" customHeight="1">
      <c r="B62" s="14"/>
      <c r="C62" s="19"/>
      <c r="D62" s="100" t="s">
        <v>498</v>
      </c>
      <c r="E62" s="100"/>
      <c r="F62" s="100"/>
      <c r="G62" s="100"/>
      <c r="H62" s="100"/>
      <c r="I62" s="100"/>
      <c r="J62" s="100"/>
      <c r="K62" s="15"/>
    </row>
    <row r="63" spans="2:11" customFormat="1" ht="15" customHeight="1">
      <c r="B63" s="14"/>
      <c r="C63" s="19"/>
      <c r="D63" s="101" t="s">
        <v>499</v>
      </c>
      <c r="E63" s="101"/>
      <c r="F63" s="101"/>
      <c r="G63" s="101"/>
      <c r="H63" s="101"/>
      <c r="I63" s="101"/>
      <c r="J63" s="101"/>
      <c r="K63" s="15"/>
    </row>
    <row r="64" spans="2:11" customFormat="1" ht="12.75" customHeight="1">
      <c r="B64" s="14"/>
      <c r="C64" s="19"/>
      <c r="D64" s="19"/>
      <c r="E64" s="22"/>
      <c r="F64" s="19"/>
      <c r="G64" s="19"/>
      <c r="H64" s="19"/>
      <c r="I64" s="19"/>
      <c r="J64" s="19"/>
      <c r="K64" s="15"/>
    </row>
    <row r="65" spans="2:11" customFormat="1" ht="15" customHeight="1">
      <c r="B65" s="14"/>
      <c r="C65" s="19"/>
      <c r="D65" s="101" t="s">
        <v>500</v>
      </c>
      <c r="E65" s="101"/>
      <c r="F65" s="101"/>
      <c r="G65" s="101"/>
      <c r="H65" s="101"/>
      <c r="I65" s="101"/>
      <c r="J65" s="101"/>
      <c r="K65" s="15"/>
    </row>
    <row r="66" spans="2:11" customFormat="1" ht="15" customHeight="1">
      <c r="B66" s="14"/>
      <c r="C66" s="19"/>
      <c r="D66" s="100" t="s">
        <v>501</v>
      </c>
      <c r="E66" s="100"/>
      <c r="F66" s="100"/>
      <c r="G66" s="100"/>
      <c r="H66" s="100"/>
      <c r="I66" s="100"/>
      <c r="J66" s="100"/>
      <c r="K66" s="15"/>
    </row>
    <row r="67" spans="2:11" customFormat="1" ht="15" customHeight="1">
      <c r="B67" s="14"/>
      <c r="C67" s="19"/>
      <c r="D67" s="101" t="s">
        <v>502</v>
      </c>
      <c r="E67" s="101"/>
      <c r="F67" s="101"/>
      <c r="G67" s="101"/>
      <c r="H67" s="101"/>
      <c r="I67" s="101"/>
      <c r="J67" s="101"/>
      <c r="K67" s="15"/>
    </row>
    <row r="68" spans="2:11" customFormat="1" ht="15" customHeight="1">
      <c r="B68" s="14"/>
      <c r="C68" s="19"/>
      <c r="D68" s="101" t="s">
        <v>503</v>
      </c>
      <c r="E68" s="101"/>
      <c r="F68" s="101"/>
      <c r="G68" s="101"/>
      <c r="H68" s="101"/>
      <c r="I68" s="101"/>
      <c r="J68" s="101"/>
      <c r="K68" s="15"/>
    </row>
    <row r="69" spans="2:11" customFormat="1" ht="15" customHeight="1">
      <c r="B69" s="14"/>
      <c r="C69" s="19"/>
      <c r="D69" s="101" t="s">
        <v>504</v>
      </c>
      <c r="E69" s="101"/>
      <c r="F69" s="101"/>
      <c r="G69" s="101"/>
      <c r="H69" s="101"/>
      <c r="I69" s="101"/>
      <c r="J69" s="101"/>
      <c r="K69" s="15"/>
    </row>
    <row r="70" spans="2:11" customFormat="1" ht="15" customHeight="1">
      <c r="B70" s="14"/>
      <c r="C70" s="19"/>
      <c r="D70" s="101" t="s">
        <v>505</v>
      </c>
      <c r="E70" s="101"/>
      <c r="F70" s="101"/>
      <c r="G70" s="101"/>
      <c r="H70" s="101"/>
      <c r="I70" s="101"/>
      <c r="J70" s="101"/>
      <c r="K70" s="15"/>
    </row>
    <row r="71" spans="2:11" customFormat="1" ht="12.75" customHeight="1">
      <c r="B71" s="23"/>
      <c r="C71" s="24"/>
      <c r="D71" s="24"/>
      <c r="E71" s="24"/>
      <c r="F71" s="24"/>
      <c r="G71" s="24"/>
      <c r="H71" s="24"/>
      <c r="I71" s="24"/>
      <c r="J71" s="24"/>
      <c r="K71" s="25"/>
    </row>
    <row r="72" spans="2:11" customFormat="1" ht="18.75" customHeight="1">
      <c r="B72" s="26"/>
      <c r="C72" s="26"/>
      <c r="D72" s="26"/>
      <c r="E72" s="26"/>
      <c r="F72" s="26"/>
      <c r="G72" s="26"/>
      <c r="H72" s="26"/>
      <c r="I72" s="26"/>
      <c r="J72" s="26"/>
      <c r="K72" s="27"/>
    </row>
    <row r="73" spans="2:11" customFormat="1" ht="18.75" customHeight="1">
      <c r="B73" s="27"/>
      <c r="C73" s="27"/>
      <c r="D73" s="27"/>
      <c r="E73" s="27"/>
      <c r="F73" s="27"/>
      <c r="G73" s="27"/>
      <c r="H73" s="27"/>
      <c r="I73" s="27"/>
      <c r="J73" s="27"/>
      <c r="K73" s="27"/>
    </row>
    <row r="74" spans="2:11" customFormat="1" ht="7.5" customHeight="1">
      <c r="B74" s="28"/>
      <c r="C74" s="29"/>
      <c r="D74" s="29"/>
      <c r="E74" s="29"/>
      <c r="F74" s="29"/>
      <c r="G74" s="29"/>
      <c r="H74" s="29"/>
      <c r="I74" s="29"/>
      <c r="J74" s="29"/>
      <c r="K74" s="30"/>
    </row>
    <row r="75" spans="2:11" customFormat="1" ht="45" customHeight="1">
      <c r="B75" s="31"/>
      <c r="C75" s="99" t="s">
        <v>506</v>
      </c>
      <c r="D75" s="99"/>
      <c r="E75" s="99"/>
      <c r="F75" s="99"/>
      <c r="G75" s="99"/>
      <c r="H75" s="99"/>
      <c r="I75" s="99"/>
      <c r="J75" s="99"/>
      <c r="K75" s="32"/>
    </row>
    <row r="76" spans="2:11" customFormat="1" ht="17.25" customHeight="1">
      <c r="B76" s="31"/>
      <c r="C76" s="33" t="s">
        <v>507</v>
      </c>
      <c r="D76" s="33"/>
      <c r="E76" s="33"/>
      <c r="F76" s="33" t="s">
        <v>508</v>
      </c>
      <c r="G76" s="34"/>
      <c r="H76" s="33" t="s">
        <v>52</v>
      </c>
      <c r="I76" s="33" t="s">
        <v>55</v>
      </c>
      <c r="J76" s="33" t="s">
        <v>509</v>
      </c>
      <c r="K76" s="32"/>
    </row>
    <row r="77" spans="2:11" customFormat="1" ht="17.25" customHeight="1">
      <c r="B77" s="31"/>
      <c r="C77" s="35" t="s">
        <v>510</v>
      </c>
      <c r="D77" s="35"/>
      <c r="E77" s="35"/>
      <c r="F77" s="36" t="s">
        <v>511</v>
      </c>
      <c r="G77" s="37"/>
      <c r="H77" s="35"/>
      <c r="I77" s="35"/>
      <c r="J77" s="35" t="s">
        <v>512</v>
      </c>
      <c r="K77" s="32"/>
    </row>
    <row r="78" spans="2:11" customFormat="1" ht="5.25" customHeight="1">
      <c r="B78" s="31"/>
      <c r="C78" s="38"/>
      <c r="D78" s="38"/>
      <c r="E78" s="38"/>
      <c r="F78" s="38"/>
      <c r="G78" s="39"/>
      <c r="H78" s="38"/>
      <c r="I78" s="38"/>
      <c r="J78" s="38"/>
      <c r="K78" s="32"/>
    </row>
    <row r="79" spans="2:11" customFormat="1" ht="15" customHeight="1">
      <c r="B79" s="31"/>
      <c r="C79" s="20" t="s">
        <v>51</v>
      </c>
      <c r="D79" s="40"/>
      <c r="E79" s="40"/>
      <c r="F79" s="41" t="s">
        <v>513</v>
      </c>
      <c r="G79" s="42"/>
      <c r="H79" s="20" t="s">
        <v>514</v>
      </c>
      <c r="I79" s="20" t="s">
        <v>515</v>
      </c>
      <c r="J79" s="20">
        <v>20</v>
      </c>
      <c r="K79" s="32"/>
    </row>
    <row r="80" spans="2:11" customFormat="1" ht="15" customHeight="1">
      <c r="B80" s="31"/>
      <c r="C80" s="20" t="s">
        <v>516</v>
      </c>
      <c r="D80" s="20"/>
      <c r="E80" s="20"/>
      <c r="F80" s="41" t="s">
        <v>513</v>
      </c>
      <c r="G80" s="42"/>
      <c r="H80" s="20" t="s">
        <v>517</v>
      </c>
      <c r="I80" s="20" t="s">
        <v>515</v>
      </c>
      <c r="J80" s="20">
        <v>120</v>
      </c>
      <c r="K80" s="32"/>
    </row>
    <row r="81" spans="2:11" customFormat="1" ht="15" customHeight="1">
      <c r="B81" s="43"/>
      <c r="C81" s="20" t="s">
        <v>518</v>
      </c>
      <c r="D81" s="20"/>
      <c r="E81" s="20"/>
      <c r="F81" s="41" t="s">
        <v>519</v>
      </c>
      <c r="G81" s="42"/>
      <c r="H81" s="20" t="s">
        <v>520</v>
      </c>
      <c r="I81" s="20" t="s">
        <v>515</v>
      </c>
      <c r="J81" s="20">
        <v>50</v>
      </c>
      <c r="K81" s="32"/>
    </row>
    <row r="82" spans="2:11" customFormat="1" ht="15" customHeight="1">
      <c r="B82" s="43"/>
      <c r="C82" s="20" t="s">
        <v>521</v>
      </c>
      <c r="D82" s="20"/>
      <c r="E82" s="20"/>
      <c r="F82" s="41" t="s">
        <v>513</v>
      </c>
      <c r="G82" s="42"/>
      <c r="H82" s="20" t="s">
        <v>522</v>
      </c>
      <c r="I82" s="20" t="s">
        <v>523</v>
      </c>
      <c r="J82" s="20"/>
      <c r="K82" s="32"/>
    </row>
    <row r="83" spans="2:11" customFormat="1" ht="15" customHeight="1">
      <c r="B83" s="43"/>
      <c r="C83" s="20" t="s">
        <v>524</v>
      </c>
      <c r="D83" s="20"/>
      <c r="E83" s="20"/>
      <c r="F83" s="41" t="s">
        <v>519</v>
      </c>
      <c r="G83" s="20"/>
      <c r="H83" s="20" t="s">
        <v>525</v>
      </c>
      <c r="I83" s="20" t="s">
        <v>515</v>
      </c>
      <c r="J83" s="20">
        <v>15</v>
      </c>
      <c r="K83" s="32"/>
    </row>
    <row r="84" spans="2:11" customFormat="1" ht="15" customHeight="1">
      <c r="B84" s="43"/>
      <c r="C84" s="20" t="s">
        <v>526</v>
      </c>
      <c r="D84" s="20"/>
      <c r="E84" s="20"/>
      <c r="F84" s="41" t="s">
        <v>519</v>
      </c>
      <c r="G84" s="20"/>
      <c r="H84" s="20" t="s">
        <v>527</v>
      </c>
      <c r="I84" s="20" t="s">
        <v>515</v>
      </c>
      <c r="J84" s="20">
        <v>15</v>
      </c>
      <c r="K84" s="32"/>
    </row>
    <row r="85" spans="2:11" customFormat="1" ht="15" customHeight="1">
      <c r="B85" s="43"/>
      <c r="C85" s="20" t="s">
        <v>528</v>
      </c>
      <c r="D85" s="20"/>
      <c r="E85" s="20"/>
      <c r="F85" s="41" t="s">
        <v>519</v>
      </c>
      <c r="G85" s="20"/>
      <c r="H85" s="20" t="s">
        <v>529</v>
      </c>
      <c r="I85" s="20" t="s">
        <v>515</v>
      </c>
      <c r="J85" s="20">
        <v>20</v>
      </c>
      <c r="K85" s="32"/>
    </row>
    <row r="86" spans="2:11" customFormat="1" ht="15" customHeight="1">
      <c r="B86" s="43"/>
      <c r="C86" s="20" t="s">
        <v>530</v>
      </c>
      <c r="D86" s="20"/>
      <c r="E86" s="20"/>
      <c r="F86" s="41" t="s">
        <v>519</v>
      </c>
      <c r="G86" s="20"/>
      <c r="H86" s="20" t="s">
        <v>531</v>
      </c>
      <c r="I86" s="20" t="s">
        <v>515</v>
      </c>
      <c r="J86" s="20">
        <v>20</v>
      </c>
      <c r="K86" s="32"/>
    </row>
    <row r="87" spans="2:11" customFormat="1" ht="15" customHeight="1">
      <c r="B87" s="43"/>
      <c r="C87" s="20" t="s">
        <v>532</v>
      </c>
      <c r="D87" s="20"/>
      <c r="E87" s="20"/>
      <c r="F87" s="41" t="s">
        <v>519</v>
      </c>
      <c r="G87" s="42"/>
      <c r="H87" s="20" t="s">
        <v>533</v>
      </c>
      <c r="I87" s="20" t="s">
        <v>515</v>
      </c>
      <c r="J87" s="20">
        <v>50</v>
      </c>
      <c r="K87" s="32"/>
    </row>
    <row r="88" spans="2:11" customFormat="1" ht="15" customHeight="1">
      <c r="B88" s="43"/>
      <c r="C88" s="20" t="s">
        <v>534</v>
      </c>
      <c r="D88" s="20"/>
      <c r="E88" s="20"/>
      <c r="F88" s="41" t="s">
        <v>519</v>
      </c>
      <c r="G88" s="42"/>
      <c r="H88" s="20" t="s">
        <v>535</v>
      </c>
      <c r="I88" s="20" t="s">
        <v>515</v>
      </c>
      <c r="J88" s="20">
        <v>20</v>
      </c>
      <c r="K88" s="32"/>
    </row>
    <row r="89" spans="2:11" customFormat="1" ht="15" customHeight="1">
      <c r="B89" s="43"/>
      <c r="C89" s="20" t="s">
        <v>536</v>
      </c>
      <c r="D89" s="20"/>
      <c r="E89" s="20"/>
      <c r="F89" s="41" t="s">
        <v>519</v>
      </c>
      <c r="G89" s="42"/>
      <c r="H89" s="20" t="s">
        <v>537</v>
      </c>
      <c r="I89" s="20" t="s">
        <v>515</v>
      </c>
      <c r="J89" s="20">
        <v>20</v>
      </c>
      <c r="K89" s="32"/>
    </row>
    <row r="90" spans="2:11" customFormat="1" ht="15" customHeight="1">
      <c r="B90" s="43"/>
      <c r="C90" s="20" t="s">
        <v>538</v>
      </c>
      <c r="D90" s="20"/>
      <c r="E90" s="20"/>
      <c r="F90" s="41" t="s">
        <v>519</v>
      </c>
      <c r="G90" s="42"/>
      <c r="H90" s="20" t="s">
        <v>539</v>
      </c>
      <c r="I90" s="20" t="s">
        <v>515</v>
      </c>
      <c r="J90" s="20">
        <v>50</v>
      </c>
      <c r="K90" s="32"/>
    </row>
    <row r="91" spans="2:11" customFormat="1" ht="15" customHeight="1">
      <c r="B91" s="43"/>
      <c r="C91" s="20" t="s">
        <v>540</v>
      </c>
      <c r="D91" s="20"/>
      <c r="E91" s="20"/>
      <c r="F91" s="41" t="s">
        <v>519</v>
      </c>
      <c r="G91" s="42"/>
      <c r="H91" s="20" t="s">
        <v>540</v>
      </c>
      <c r="I91" s="20" t="s">
        <v>515</v>
      </c>
      <c r="J91" s="20">
        <v>50</v>
      </c>
      <c r="K91" s="32"/>
    </row>
    <row r="92" spans="2:11" customFormat="1" ht="15" customHeight="1">
      <c r="B92" s="43"/>
      <c r="C92" s="20" t="s">
        <v>541</v>
      </c>
      <c r="D92" s="20"/>
      <c r="E92" s="20"/>
      <c r="F92" s="41" t="s">
        <v>519</v>
      </c>
      <c r="G92" s="42"/>
      <c r="H92" s="20" t="s">
        <v>542</v>
      </c>
      <c r="I92" s="20" t="s">
        <v>515</v>
      </c>
      <c r="J92" s="20">
        <v>255</v>
      </c>
      <c r="K92" s="32"/>
    </row>
    <row r="93" spans="2:11" customFormat="1" ht="15" customHeight="1">
      <c r="B93" s="43"/>
      <c r="C93" s="20" t="s">
        <v>543</v>
      </c>
      <c r="D93" s="20"/>
      <c r="E93" s="20"/>
      <c r="F93" s="41" t="s">
        <v>513</v>
      </c>
      <c r="G93" s="42"/>
      <c r="H93" s="20" t="s">
        <v>544</v>
      </c>
      <c r="I93" s="20" t="s">
        <v>545</v>
      </c>
      <c r="J93" s="20"/>
      <c r="K93" s="32"/>
    </row>
    <row r="94" spans="2:11" customFormat="1" ht="15" customHeight="1">
      <c r="B94" s="43"/>
      <c r="C94" s="20" t="s">
        <v>546</v>
      </c>
      <c r="D94" s="20"/>
      <c r="E94" s="20"/>
      <c r="F94" s="41" t="s">
        <v>513</v>
      </c>
      <c r="G94" s="42"/>
      <c r="H94" s="20" t="s">
        <v>547</v>
      </c>
      <c r="I94" s="20" t="s">
        <v>548</v>
      </c>
      <c r="J94" s="20"/>
      <c r="K94" s="32"/>
    </row>
    <row r="95" spans="2:11" customFormat="1" ht="15" customHeight="1">
      <c r="B95" s="43"/>
      <c r="C95" s="20" t="s">
        <v>549</v>
      </c>
      <c r="D95" s="20"/>
      <c r="E95" s="20"/>
      <c r="F95" s="41" t="s">
        <v>513</v>
      </c>
      <c r="G95" s="42"/>
      <c r="H95" s="20" t="s">
        <v>549</v>
      </c>
      <c r="I95" s="20" t="s">
        <v>548</v>
      </c>
      <c r="J95" s="20"/>
      <c r="K95" s="32"/>
    </row>
    <row r="96" spans="2:11" customFormat="1" ht="15" customHeight="1">
      <c r="B96" s="43"/>
      <c r="C96" s="20" t="s">
        <v>36</v>
      </c>
      <c r="D96" s="20"/>
      <c r="E96" s="20"/>
      <c r="F96" s="41" t="s">
        <v>513</v>
      </c>
      <c r="G96" s="42"/>
      <c r="H96" s="20" t="s">
        <v>550</v>
      </c>
      <c r="I96" s="20" t="s">
        <v>548</v>
      </c>
      <c r="J96" s="20"/>
      <c r="K96" s="32"/>
    </row>
    <row r="97" spans="2:11" customFormat="1" ht="15" customHeight="1">
      <c r="B97" s="43"/>
      <c r="C97" s="20" t="s">
        <v>46</v>
      </c>
      <c r="D97" s="20"/>
      <c r="E97" s="20"/>
      <c r="F97" s="41" t="s">
        <v>513</v>
      </c>
      <c r="G97" s="42"/>
      <c r="H97" s="20" t="s">
        <v>551</v>
      </c>
      <c r="I97" s="20" t="s">
        <v>548</v>
      </c>
      <c r="J97" s="20"/>
      <c r="K97" s="32"/>
    </row>
    <row r="98" spans="2:11" customFormat="1" ht="15" customHeight="1">
      <c r="B98" s="44"/>
      <c r="C98" s="45"/>
      <c r="D98" s="45"/>
      <c r="E98" s="45"/>
      <c r="F98" s="45"/>
      <c r="G98" s="45"/>
      <c r="H98" s="45"/>
      <c r="I98" s="45"/>
      <c r="J98" s="45"/>
      <c r="K98" s="46"/>
    </row>
    <row r="99" spans="2:11" customFormat="1" ht="18.75" customHeight="1">
      <c r="B99" s="47"/>
      <c r="C99" s="48"/>
      <c r="D99" s="48"/>
      <c r="E99" s="48"/>
      <c r="F99" s="48"/>
      <c r="G99" s="48"/>
      <c r="H99" s="48"/>
      <c r="I99" s="48"/>
      <c r="J99" s="48"/>
      <c r="K99" s="47"/>
    </row>
    <row r="100" spans="2:11" customFormat="1" ht="18.75" customHeight="1">
      <c r="B100" s="27"/>
      <c r="C100" s="27"/>
      <c r="D100" s="27"/>
      <c r="E100" s="27"/>
      <c r="F100" s="27"/>
      <c r="G100" s="27"/>
      <c r="H100" s="27"/>
      <c r="I100" s="27"/>
      <c r="J100" s="27"/>
      <c r="K100" s="27"/>
    </row>
    <row r="101" spans="2:11" customFormat="1" ht="7.5" customHeight="1">
      <c r="B101" s="28"/>
      <c r="C101" s="29"/>
      <c r="D101" s="29"/>
      <c r="E101" s="29"/>
      <c r="F101" s="29"/>
      <c r="G101" s="29"/>
      <c r="H101" s="29"/>
      <c r="I101" s="29"/>
      <c r="J101" s="29"/>
      <c r="K101" s="30"/>
    </row>
    <row r="102" spans="2:11" customFormat="1" ht="45" customHeight="1">
      <c r="B102" s="31"/>
      <c r="C102" s="99" t="s">
        <v>552</v>
      </c>
      <c r="D102" s="99"/>
      <c r="E102" s="99"/>
      <c r="F102" s="99"/>
      <c r="G102" s="99"/>
      <c r="H102" s="99"/>
      <c r="I102" s="99"/>
      <c r="J102" s="99"/>
      <c r="K102" s="32"/>
    </row>
    <row r="103" spans="2:11" customFormat="1" ht="17.25" customHeight="1">
      <c r="B103" s="31"/>
      <c r="C103" s="33" t="s">
        <v>507</v>
      </c>
      <c r="D103" s="33"/>
      <c r="E103" s="33"/>
      <c r="F103" s="33" t="s">
        <v>508</v>
      </c>
      <c r="G103" s="34"/>
      <c r="H103" s="33" t="s">
        <v>52</v>
      </c>
      <c r="I103" s="33" t="s">
        <v>55</v>
      </c>
      <c r="J103" s="33" t="s">
        <v>509</v>
      </c>
      <c r="K103" s="32"/>
    </row>
    <row r="104" spans="2:11" customFormat="1" ht="17.25" customHeight="1">
      <c r="B104" s="31"/>
      <c r="C104" s="35" t="s">
        <v>510</v>
      </c>
      <c r="D104" s="35"/>
      <c r="E104" s="35"/>
      <c r="F104" s="36" t="s">
        <v>511</v>
      </c>
      <c r="G104" s="37"/>
      <c r="H104" s="35"/>
      <c r="I104" s="35"/>
      <c r="J104" s="35" t="s">
        <v>512</v>
      </c>
      <c r="K104" s="32"/>
    </row>
    <row r="105" spans="2:11" customFormat="1" ht="5.25" customHeight="1">
      <c r="B105" s="31"/>
      <c r="C105" s="33"/>
      <c r="D105" s="33"/>
      <c r="E105" s="33"/>
      <c r="F105" s="33"/>
      <c r="G105" s="49"/>
      <c r="H105" s="33"/>
      <c r="I105" s="33"/>
      <c r="J105" s="33"/>
      <c r="K105" s="32"/>
    </row>
    <row r="106" spans="2:11" customFormat="1" ht="15" customHeight="1">
      <c r="B106" s="31"/>
      <c r="C106" s="20" t="s">
        <v>51</v>
      </c>
      <c r="D106" s="40"/>
      <c r="E106" s="40"/>
      <c r="F106" s="41" t="s">
        <v>513</v>
      </c>
      <c r="G106" s="20"/>
      <c r="H106" s="20" t="s">
        <v>553</v>
      </c>
      <c r="I106" s="20" t="s">
        <v>515</v>
      </c>
      <c r="J106" s="20">
        <v>20</v>
      </c>
      <c r="K106" s="32"/>
    </row>
    <row r="107" spans="2:11" customFormat="1" ht="15" customHeight="1">
      <c r="B107" s="31"/>
      <c r="C107" s="20" t="s">
        <v>516</v>
      </c>
      <c r="D107" s="20"/>
      <c r="E107" s="20"/>
      <c r="F107" s="41" t="s">
        <v>513</v>
      </c>
      <c r="G107" s="20"/>
      <c r="H107" s="20" t="s">
        <v>553</v>
      </c>
      <c r="I107" s="20" t="s">
        <v>515</v>
      </c>
      <c r="J107" s="20">
        <v>120</v>
      </c>
      <c r="K107" s="32"/>
    </row>
    <row r="108" spans="2:11" customFormat="1" ht="15" customHeight="1">
      <c r="B108" s="43"/>
      <c r="C108" s="20" t="s">
        <v>518</v>
      </c>
      <c r="D108" s="20"/>
      <c r="E108" s="20"/>
      <c r="F108" s="41" t="s">
        <v>519</v>
      </c>
      <c r="G108" s="20"/>
      <c r="H108" s="20" t="s">
        <v>553</v>
      </c>
      <c r="I108" s="20" t="s">
        <v>515</v>
      </c>
      <c r="J108" s="20">
        <v>50</v>
      </c>
      <c r="K108" s="32"/>
    </row>
    <row r="109" spans="2:11" customFormat="1" ht="15" customHeight="1">
      <c r="B109" s="43"/>
      <c r="C109" s="20" t="s">
        <v>521</v>
      </c>
      <c r="D109" s="20"/>
      <c r="E109" s="20"/>
      <c r="F109" s="41" t="s">
        <v>513</v>
      </c>
      <c r="G109" s="20"/>
      <c r="H109" s="20" t="s">
        <v>553</v>
      </c>
      <c r="I109" s="20" t="s">
        <v>523</v>
      </c>
      <c r="J109" s="20"/>
      <c r="K109" s="32"/>
    </row>
    <row r="110" spans="2:11" customFormat="1" ht="15" customHeight="1">
      <c r="B110" s="43"/>
      <c r="C110" s="20" t="s">
        <v>532</v>
      </c>
      <c r="D110" s="20"/>
      <c r="E110" s="20"/>
      <c r="F110" s="41" t="s">
        <v>519</v>
      </c>
      <c r="G110" s="20"/>
      <c r="H110" s="20" t="s">
        <v>553</v>
      </c>
      <c r="I110" s="20" t="s">
        <v>515</v>
      </c>
      <c r="J110" s="20">
        <v>50</v>
      </c>
      <c r="K110" s="32"/>
    </row>
    <row r="111" spans="2:11" customFormat="1" ht="15" customHeight="1">
      <c r="B111" s="43"/>
      <c r="C111" s="20" t="s">
        <v>540</v>
      </c>
      <c r="D111" s="20"/>
      <c r="E111" s="20"/>
      <c r="F111" s="41" t="s">
        <v>519</v>
      </c>
      <c r="G111" s="20"/>
      <c r="H111" s="20" t="s">
        <v>553</v>
      </c>
      <c r="I111" s="20" t="s">
        <v>515</v>
      </c>
      <c r="J111" s="20">
        <v>50</v>
      </c>
      <c r="K111" s="32"/>
    </row>
    <row r="112" spans="2:11" customFormat="1" ht="15" customHeight="1">
      <c r="B112" s="43"/>
      <c r="C112" s="20" t="s">
        <v>538</v>
      </c>
      <c r="D112" s="20"/>
      <c r="E112" s="20"/>
      <c r="F112" s="41" t="s">
        <v>519</v>
      </c>
      <c r="G112" s="20"/>
      <c r="H112" s="20" t="s">
        <v>553</v>
      </c>
      <c r="I112" s="20" t="s">
        <v>515</v>
      </c>
      <c r="J112" s="20">
        <v>50</v>
      </c>
      <c r="K112" s="32"/>
    </row>
    <row r="113" spans="2:11" customFormat="1" ht="15" customHeight="1">
      <c r="B113" s="43"/>
      <c r="C113" s="20" t="s">
        <v>51</v>
      </c>
      <c r="D113" s="20"/>
      <c r="E113" s="20"/>
      <c r="F113" s="41" t="s">
        <v>513</v>
      </c>
      <c r="G113" s="20"/>
      <c r="H113" s="20" t="s">
        <v>554</v>
      </c>
      <c r="I113" s="20" t="s">
        <v>515</v>
      </c>
      <c r="J113" s="20">
        <v>20</v>
      </c>
      <c r="K113" s="32"/>
    </row>
    <row r="114" spans="2:11" customFormat="1" ht="15" customHeight="1">
      <c r="B114" s="43"/>
      <c r="C114" s="20" t="s">
        <v>555</v>
      </c>
      <c r="D114" s="20"/>
      <c r="E114" s="20"/>
      <c r="F114" s="41" t="s">
        <v>513</v>
      </c>
      <c r="G114" s="20"/>
      <c r="H114" s="20" t="s">
        <v>556</v>
      </c>
      <c r="I114" s="20" t="s">
        <v>515</v>
      </c>
      <c r="J114" s="20">
        <v>120</v>
      </c>
      <c r="K114" s="32"/>
    </row>
    <row r="115" spans="2:11" customFormat="1" ht="15" customHeight="1">
      <c r="B115" s="43"/>
      <c r="C115" s="20" t="s">
        <v>36</v>
      </c>
      <c r="D115" s="20"/>
      <c r="E115" s="20"/>
      <c r="F115" s="41" t="s">
        <v>513</v>
      </c>
      <c r="G115" s="20"/>
      <c r="H115" s="20" t="s">
        <v>557</v>
      </c>
      <c r="I115" s="20" t="s">
        <v>548</v>
      </c>
      <c r="J115" s="20"/>
      <c r="K115" s="32"/>
    </row>
    <row r="116" spans="2:11" customFormat="1" ht="15" customHeight="1">
      <c r="B116" s="43"/>
      <c r="C116" s="20" t="s">
        <v>46</v>
      </c>
      <c r="D116" s="20"/>
      <c r="E116" s="20"/>
      <c r="F116" s="41" t="s">
        <v>513</v>
      </c>
      <c r="G116" s="20"/>
      <c r="H116" s="20" t="s">
        <v>558</v>
      </c>
      <c r="I116" s="20" t="s">
        <v>548</v>
      </c>
      <c r="J116" s="20"/>
      <c r="K116" s="32"/>
    </row>
    <row r="117" spans="2:11" customFormat="1" ht="15" customHeight="1">
      <c r="B117" s="43"/>
      <c r="C117" s="20" t="s">
        <v>55</v>
      </c>
      <c r="D117" s="20"/>
      <c r="E117" s="20"/>
      <c r="F117" s="41" t="s">
        <v>513</v>
      </c>
      <c r="G117" s="20"/>
      <c r="H117" s="20" t="s">
        <v>559</v>
      </c>
      <c r="I117" s="20" t="s">
        <v>560</v>
      </c>
      <c r="J117" s="20"/>
      <c r="K117" s="32"/>
    </row>
    <row r="118" spans="2:11" customFormat="1" ht="15" customHeight="1">
      <c r="B118" s="44"/>
      <c r="C118" s="50"/>
      <c r="D118" s="50"/>
      <c r="E118" s="50"/>
      <c r="F118" s="50"/>
      <c r="G118" s="50"/>
      <c r="H118" s="50"/>
      <c r="I118" s="50"/>
      <c r="J118" s="50"/>
      <c r="K118" s="46"/>
    </row>
    <row r="119" spans="2:11" customFormat="1" ht="18.75" customHeight="1">
      <c r="B119" s="51"/>
      <c r="C119" s="52"/>
      <c r="D119" s="52"/>
      <c r="E119" s="52"/>
      <c r="F119" s="53"/>
      <c r="G119" s="52"/>
      <c r="H119" s="52"/>
      <c r="I119" s="52"/>
      <c r="J119" s="52"/>
      <c r="K119" s="51"/>
    </row>
    <row r="120" spans="2:11" customFormat="1" ht="18.75" customHeight="1">
      <c r="B120" s="27"/>
      <c r="C120" s="27"/>
      <c r="D120" s="27"/>
      <c r="E120" s="27"/>
      <c r="F120" s="27"/>
      <c r="G120" s="27"/>
      <c r="H120" s="27"/>
      <c r="I120" s="27"/>
      <c r="J120" s="27"/>
      <c r="K120" s="27"/>
    </row>
    <row r="121" spans="2:11" customFormat="1" ht="7.5" customHeight="1">
      <c r="B121" s="54"/>
      <c r="C121" s="55"/>
      <c r="D121" s="55"/>
      <c r="E121" s="55"/>
      <c r="F121" s="55"/>
      <c r="G121" s="55"/>
      <c r="H121" s="55"/>
      <c r="I121" s="55"/>
      <c r="J121" s="55"/>
      <c r="K121" s="56"/>
    </row>
    <row r="122" spans="2:11" customFormat="1" ht="45" customHeight="1">
      <c r="B122" s="57"/>
      <c r="C122" s="97" t="s">
        <v>561</v>
      </c>
      <c r="D122" s="97"/>
      <c r="E122" s="97"/>
      <c r="F122" s="97"/>
      <c r="G122" s="97"/>
      <c r="H122" s="97"/>
      <c r="I122" s="97"/>
      <c r="J122" s="97"/>
      <c r="K122" s="58"/>
    </row>
    <row r="123" spans="2:11" customFormat="1" ht="17.25" customHeight="1">
      <c r="B123" s="59"/>
      <c r="C123" s="33" t="s">
        <v>507</v>
      </c>
      <c r="D123" s="33"/>
      <c r="E123" s="33"/>
      <c r="F123" s="33" t="s">
        <v>508</v>
      </c>
      <c r="G123" s="34"/>
      <c r="H123" s="33" t="s">
        <v>52</v>
      </c>
      <c r="I123" s="33" t="s">
        <v>55</v>
      </c>
      <c r="J123" s="33" t="s">
        <v>509</v>
      </c>
      <c r="K123" s="60"/>
    </row>
    <row r="124" spans="2:11" customFormat="1" ht="17.25" customHeight="1">
      <c r="B124" s="59"/>
      <c r="C124" s="35" t="s">
        <v>510</v>
      </c>
      <c r="D124" s="35"/>
      <c r="E124" s="35"/>
      <c r="F124" s="36" t="s">
        <v>511</v>
      </c>
      <c r="G124" s="37"/>
      <c r="H124" s="35"/>
      <c r="I124" s="35"/>
      <c r="J124" s="35" t="s">
        <v>512</v>
      </c>
      <c r="K124" s="60"/>
    </row>
    <row r="125" spans="2:11" customFormat="1" ht="5.25" customHeight="1">
      <c r="B125" s="61"/>
      <c r="C125" s="38"/>
      <c r="D125" s="38"/>
      <c r="E125" s="38"/>
      <c r="F125" s="38"/>
      <c r="G125" s="62"/>
      <c r="H125" s="38"/>
      <c r="I125" s="38"/>
      <c r="J125" s="38"/>
      <c r="K125" s="63"/>
    </row>
    <row r="126" spans="2:11" customFormat="1" ht="15" customHeight="1">
      <c r="B126" s="61"/>
      <c r="C126" s="20" t="s">
        <v>516</v>
      </c>
      <c r="D126" s="40"/>
      <c r="E126" s="40"/>
      <c r="F126" s="41" t="s">
        <v>513</v>
      </c>
      <c r="G126" s="20"/>
      <c r="H126" s="20" t="s">
        <v>553</v>
      </c>
      <c r="I126" s="20" t="s">
        <v>515</v>
      </c>
      <c r="J126" s="20">
        <v>120</v>
      </c>
      <c r="K126" s="64"/>
    </row>
    <row r="127" spans="2:11" customFormat="1" ht="15" customHeight="1">
      <c r="B127" s="61"/>
      <c r="C127" s="20" t="s">
        <v>562</v>
      </c>
      <c r="D127" s="20"/>
      <c r="E127" s="20"/>
      <c r="F127" s="41" t="s">
        <v>513</v>
      </c>
      <c r="G127" s="20"/>
      <c r="H127" s="20" t="s">
        <v>563</v>
      </c>
      <c r="I127" s="20" t="s">
        <v>515</v>
      </c>
      <c r="J127" s="20" t="s">
        <v>564</v>
      </c>
      <c r="K127" s="64"/>
    </row>
    <row r="128" spans="2:11" customFormat="1" ht="15" customHeight="1">
      <c r="B128" s="61"/>
      <c r="C128" s="20" t="s">
        <v>461</v>
      </c>
      <c r="D128" s="20"/>
      <c r="E128" s="20"/>
      <c r="F128" s="41" t="s">
        <v>513</v>
      </c>
      <c r="G128" s="20"/>
      <c r="H128" s="20" t="s">
        <v>565</v>
      </c>
      <c r="I128" s="20" t="s">
        <v>515</v>
      </c>
      <c r="J128" s="20" t="s">
        <v>564</v>
      </c>
      <c r="K128" s="64"/>
    </row>
    <row r="129" spans="2:11" customFormat="1" ht="15" customHeight="1">
      <c r="B129" s="61"/>
      <c r="C129" s="20" t="s">
        <v>524</v>
      </c>
      <c r="D129" s="20"/>
      <c r="E129" s="20"/>
      <c r="F129" s="41" t="s">
        <v>519</v>
      </c>
      <c r="G129" s="20"/>
      <c r="H129" s="20" t="s">
        <v>525</v>
      </c>
      <c r="I129" s="20" t="s">
        <v>515</v>
      </c>
      <c r="J129" s="20">
        <v>15</v>
      </c>
      <c r="K129" s="64"/>
    </row>
    <row r="130" spans="2:11" customFormat="1" ht="15" customHeight="1">
      <c r="B130" s="61"/>
      <c r="C130" s="20" t="s">
        <v>526</v>
      </c>
      <c r="D130" s="20"/>
      <c r="E130" s="20"/>
      <c r="F130" s="41" t="s">
        <v>519</v>
      </c>
      <c r="G130" s="20"/>
      <c r="H130" s="20" t="s">
        <v>527</v>
      </c>
      <c r="I130" s="20" t="s">
        <v>515</v>
      </c>
      <c r="J130" s="20">
        <v>15</v>
      </c>
      <c r="K130" s="64"/>
    </row>
    <row r="131" spans="2:11" customFormat="1" ht="15" customHeight="1">
      <c r="B131" s="61"/>
      <c r="C131" s="20" t="s">
        <v>528</v>
      </c>
      <c r="D131" s="20"/>
      <c r="E131" s="20"/>
      <c r="F131" s="41" t="s">
        <v>519</v>
      </c>
      <c r="G131" s="20"/>
      <c r="H131" s="20" t="s">
        <v>529</v>
      </c>
      <c r="I131" s="20" t="s">
        <v>515</v>
      </c>
      <c r="J131" s="20">
        <v>20</v>
      </c>
      <c r="K131" s="64"/>
    </row>
    <row r="132" spans="2:11" customFormat="1" ht="15" customHeight="1">
      <c r="B132" s="61"/>
      <c r="C132" s="20" t="s">
        <v>530</v>
      </c>
      <c r="D132" s="20"/>
      <c r="E132" s="20"/>
      <c r="F132" s="41" t="s">
        <v>519</v>
      </c>
      <c r="G132" s="20"/>
      <c r="H132" s="20" t="s">
        <v>531</v>
      </c>
      <c r="I132" s="20" t="s">
        <v>515</v>
      </c>
      <c r="J132" s="20">
        <v>20</v>
      </c>
      <c r="K132" s="64"/>
    </row>
    <row r="133" spans="2:11" customFormat="1" ht="15" customHeight="1">
      <c r="B133" s="61"/>
      <c r="C133" s="20" t="s">
        <v>518</v>
      </c>
      <c r="D133" s="20"/>
      <c r="E133" s="20"/>
      <c r="F133" s="41" t="s">
        <v>519</v>
      </c>
      <c r="G133" s="20"/>
      <c r="H133" s="20" t="s">
        <v>553</v>
      </c>
      <c r="I133" s="20" t="s">
        <v>515</v>
      </c>
      <c r="J133" s="20">
        <v>50</v>
      </c>
      <c r="K133" s="64"/>
    </row>
    <row r="134" spans="2:11" customFormat="1" ht="15" customHeight="1">
      <c r="B134" s="61"/>
      <c r="C134" s="20" t="s">
        <v>532</v>
      </c>
      <c r="D134" s="20"/>
      <c r="E134" s="20"/>
      <c r="F134" s="41" t="s">
        <v>519</v>
      </c>
      <c r="G134" s="20"/>
      <c r="H134" s="20" t="s">
        <v>553</v>
      </c>
      <c r="I134" s="20" t="s">
        <v>515</v>
      </c>
      <c r="J134" s="20">
        <v>50</v>
      </c>
      <c r="K134" s="64"/>
    </row>
    <row r="135" spans="2:11" customFormat="1" ht="15" customHeight="1">
      <c r="B135" s="61"/>
      <c r="C135" s="20" t="s">
        <v>538</v>
      </c>
      <c r="D135" s="20"/>
      <c r="E135" s="20"/>
      <c r="F135" s="41" t="s">
        <v>519</v>
      </c>
      <c r="G135" s="20"/>
      <c r="H135" s="20" t="s">
        <v>553</v>
      </c>
      <c r="I135" s="20" t="s">
        <v>515</v>
      </c>
      <c r="J135" s="20">
        <v>50</v>
      </c>
      <c r="K135" s="64"/>
    </row>
    <row r="136" spans="2:11" customFormat="1" ht="15" customHeight="1">
      <c r="B136" s="61"/>
      <c r="C136" s="20" t="s">
        <v>540</v>
      </c>
      <c r="D136" s="20"/>
      <c r="E136" s="20"/>
      <c r="F136" s="41" t="s">
        <v>519</v>
      </c>
      <c r="G136" s="20"/>
      <c r="H136" s="20" t="s">
        <v>553</v>
      </c>
      <c r="I136" s="20" t="s">
        <v>515</v>
      </c>
      <c r="J136" s="20">
        <v>50</v>
      </c>
      <c r="K136" s="64"/>
    </row>
    <row r="137" spans="2:11" customFormat="1" ht="15" customHeight="1">
      <c r="B137" s="61"/>
      <c r="C137" s="20" t="s">
        <v>541</v>
      </c>
      <c r="D137" s="20"/>
      <c r="E137" s="20"/>
      <c r="F137" s="41" t="s">
        <v>519</v>
      </c>
      <c r="G137" s="20"/>
      <c r="H137" s="20" t="s">
        <v>566</v>
      </c>
      <c r="I137" s="20" t="s">
        <v>515</v>
      </c>
      <c r="J137" s="20">
        <v>255</v>
      </c>
      <c r="K137" s="64"/>
    </row>
    <row r="138" spans="2:11" customFormat="1" ht="15" customHeight="1">
      <c r="B138" s="61"/>
      <c r="C138" s="20" t="s">
        <v>543</v>
      </c>
      <c r="D138" s="20"/>
      <c r="E138" s="20"/>
      <c r="F138" s="41" t="s">
        <v>513</v>
      </c>
      <c r="G138" s="20"/>
      <c r="H138" s="20" t="s">
        <v>567</v>
      </c>
      <c r="I138" s="20" t="s">
        <v>545</v>
      </c>
      <c r="J138" s="20"/>
      <c r="K138" s="64"/>
    </row>
    <row r="139" spans="2:11" customFormat="1" ht="15" customHeight="1">
      <c r="B139" s="61"/>
      <c r="C139" s="20" t="s">
        <v>546</v>
      </c>
      <c r="D139" s="20"/>
      <c r="E139" s="20"/>
      <c r="F139" s="41" t="s">
        <v>513</v>
      </c>
      <c r="G139" s="20"/>
      <c r="H139" s="20" t="s">
        <v>568</v>
      </c>
      <c r="I139" s="20" t="s">
        <v>548</v>
      </c>
      <c r="J139" s="20"/>
      <c r="K139" s="64"/>
    </row>
    <row r="140" spans="2:11" customFormat="1" ht="15" customHeight="1">
      <c r="B140" s="61"/>
      <c r="C140" s="20" t="s">
        <v>549</v>
      </c>
      <c r="D140" s="20"/>
      <c r="E140" s="20"/>
      <c r="F140" s="41" t="s">
        <v>513</v>
      </c>
      <c r="G140" s="20"/>
      <c r="H140" s="20" t="s">
        <v>549</v>
      </c>
      <c r="I140" s="20" t="s">
        <v>548</v>
      </c>
      <c r="J140" s="20"/>
      <c r="K140" s="64"/>
    </row>
    <row r="141" spans="2:11" customFormat="1" ht="15" customHeight="1">
      <c r="B141" s="61"/>
      <c r="C141" s="20" t="s">
        <v>36</v>
      </c>
      <c r="D141" s="20"/>
      <c r="E141" s="20"/>
      <c r="F141" s="41" t="s">
        <v>513</v>
      </c>
      <c r="G141" s="20"/>
      <c r="H141" s="20" t="s">
        <v>569</v>
      </c>
      <c r="I141" s="20" t="s">
        <v>548</v>
      </c>
      <c r="J141" s="20"/>
      <c r="K141" s="64"/>
    </row>
    <row r="142" spans="2:11" customFormat="1" ht="15" customHeight="1">
      <c r="B142" s="61"/>
      <c r="C142" s="20" t="s">
        <v>570</v>
      </c>
      <c r="D142" s="20"/>
      <c r="E142" s="20"/>
      <c r="F142" s="41" t="s">
        <v>513</v>
      </c>
      <c r="G142" s="20"/>
      <c r="H142" s="20" t="s">
        <v>571</v>
      </c>
      <c r="I142" s="20" t="s">
        <v>548</v>
      </c>
      <c r="J142" s="20"/>
      <c r="K142" s="64"/>
    </row>
    <row r="143" spans="2:11" customFormat="1" ht="15" customHeight="1">
      <c r="B143" s="65"/>
      <c r="C143" s="66"/>
      <c r="D143" s="66"/>
      <c r="E143" s="66"/>
      <c r="F143" s="66"/>
      <c r="G143" s="66"/>
      <c r="H143" s="66"/>
      <c r="I143" s="66"/>
      <c r="J143" s="66"/>
      <c r="K143" s="67"/>
    </row>
    <row r="144" spans="2:11" customFormat="1" ht="18.75" customHeight="1">
      <c r="B144" s="52"/>
      <c r="C144" s="52"/>
      <c r="D144" s="52"/>
      <c r="E144" s="52"/>
      <c r="F144" s="53"/>
      <c r="G144" s="52"/>
      <c r="H144" s="52"/>
      <c r="I144" s="52"/>
      <c r="J144" s="52"/>
      <c r="K144" s="52"/>
    </row>
    <row r="145" spans="2:11" customFormat="1" ht="18.75" customHeight="1">
      <c r="B145" s="27"/>
      <c r="C145" s="27"/>
      <c r="D145" s="27"/>
      <c r="E145" s="27"/>
      <c r="F145" s="27"/>
      <c r="G145" s="27"/>
      <c r="H145" s="27"/>
      <c r="I145" s="27"/>
      <c r="J145" s="27"/>
      <c r="K145" s="27"/>
    </row>
    <row r="146" spans="2:11" customFormat="1" ht="7.5" customHeight="1">
      <c r="B146" s="28"/>
      <c r="C146" s="29"/>
      <c r="D146" s="29"/>
      <c r="E146" s="29"/>
      <c r="F146" s="29"/>
      <c r="G146" s="29"/>
      <c r="H146" s="29"/>
      <c r="I146" s="29"/>
      <c r="J146" s="29"/>
      <c r="K146" s="30"/>
    </row>
    <row r="147" spans="2:11" customFormat="1" ht="45" customHeight="1">
      <c r="B147" s="31"/>
      <c r="C147" s="99" t="s">
        <v>572</v>
      </c>
      <c r="D147" s="99"/>
      <c r="E147" s="99"/>
      <c r="F147" s="99"/>
      <c r="G147" s="99"/>
      <c r="H147" s="99"/>
      <c r="I147" s="99"/>
      <c r="J147" s="99"/>
      <c r="K147" s="32"/>
    </row>
    <row r="148" spans="2:11" customFormat="1" ht="17.25" customHeight="1">
      <c r="B148" s="31"/>
      <c r="C148" s="33" t="s">
        <v>507</v>
      </c>
      <c r="D148" s="33"/>
      <c r="E148" s="33"/>
      <c r="F148" s="33" t="s">
        <v>508</v>
      </c>
      <c r="G148" s="34"/>
      <c r="H148" s="33" t="s">
        <v>52</v>
      </c>
      <c r="I148" s="33" t="s">
        <v>55</v>
      </c>
      <c r="J148" s="33" t="s">
        <v>509</v>
      </c>
      <c r="K148" s="32"/>
    </row>
    <row r="149" spans="2:11" customFormat="1" ht="17.25" customHeight="1">
      <c r="B149" s="31"/>
      <c r="C149" s="35" t="s">
        <v>510</v>
      </c>
      <c r="D149" s="35"/>
      <c r="E149" s="35"/>
      <c r="F149" s="36" t="s">
        <v>511</v>
      </c>
      <c r="G149" s="37"/>
      <c r="H149" s="35"/>
      <c r="I149" s="35"/>
      <c r="J149" s="35" t="s">
        <v>512</v>
      </c>
      <c r="K149" s="32"/>
    </row>
    <row r="150" spans="2:11" customFormat="1" ht="5.25" customHeight="1">
      <c r="B150" s="43"/>
      <c r="C150" s="38"/>
      <c r="D150" s="38"/>
      <c r="E150" s="38"/>
      <c r="F150" s="38"/>
      <c r="G150" s="39"/>
      <c r="H150" s="38"/>
      <c r="I150" s="38"/>
      <c r="J150" s="38"/>
      <c r="K150" s="64"/>
    </row>
    <row r="151" spans="2:11" customFormat="1" ht="15" customHeight="1">
      <c r="B151" s="43"/>
      <c r="C151" s="68" t="s">
        <v>516</v>
      </c>
      <c r="D151" s="20"/>
      <c r="E151" s="20"/>
      <c r="F151" s="69" t="s">
        <v>513</v>
      </c>
      <c r="G151" s="20"/>
      <c r="H151" s="68" t="s">
        <v>553</v>
      </c>
      <c r="I151" s="68" t="s">
        <v>515</v>
      </c>
      <c r="J151" s="68">
        <v>120</v>
      </c>
      <c r="K151" s="64"/>
    </row>
    <row r="152" spans="2:11" customFormat="1" ht="15" customHeight="1">
      <c r="B152" s="43"/>
      <c r="C152" s="68" t="s">
        <v>562</v>
      </c>
      <c r="D152" s="20"/>
      <c r="E152" s="20"/>
      <c r="F152" s="69" t="s">
        <v>513</v>
      </c>
      <c r="G152" s="20"/>
      <c r="H152" s="68" t="s">
        <v>573</v>
      </c>
      <c r="I152" s="68" t="s">
        <v>515</v>
      </c>
      <c r="J152" s="68" t="s">
        <v>564</v>
      </c>
      <c r="K152" s="64"/>
    </row>
    <row r="153" spans="2:11" customFormat="1" ht="15" customHeight="1">
      <c r="B153" s="43"/>
      <c r="C153" s="68" t="s">
        <v>461</v>
      </c>
      <c r="D153" s="20"/>
      <c r="E153" s="20"/>
      <c r="F153" s="69" t="s">
        <v>513</v>
      </c>
      <c r="G153" s="20"/>
      <c r="H153" s="68" t="s">
        <v>574</v>
      </c>
      <c r="I153" s="68" t="s">
        <v>515</v>
      </c>
      <c r="J153" s="68" t="s">
        <v>564</v>
      </c>
      <c r="K153" s="64"/>
    </row>
    <row r="154" spans="2:11" customFormat="1" ht="15" customHeight="1">
      <c r="B154" s="43"/>
      <c r="C154" s="68" t="s">
        <v>518</v>
      </c>
      <c r="D154" s="20"/>
      <c r="E154" s="20"/>
      <c r="F154" s="69" t="s">
        <v>519</v>
      </c>
      <c r="G154" s="20"/>
      <c r="H154" s="68" t="s">
        <v>553</v>
      </c>
      <c r="I154" s="68" t="s">
        <v>515</v>
      </c>
      <c r="J154" s="68">
        <v>50</v>
      </c>
      <c r="K154" s="64"/>
    </row>
    <row r="155" spans="2:11" customFormat="1" ht="15" customHeight="1">
      <c r="B155" s="43"/>
      <c r="C155" s="68" t="s">
        <v>521</v>
      </c>
      <c r="D155" s="20"/>
      <c r="E155" s="20"/>
      <c r="F155" s="69" t="s">
        <v>513</v>
      </c>
      <c r="G155" s="20"/>
      <c r="H155" s="68" t="s">
        <v>553</v>
      </c>
      <c r="I155" s="68" t="s">
        <v>523</v>
      </c>
      <c r="J155" s="68"/>
      <c r="K155" s="64"/>
    </row>
    <row r="156" spans="2:11" customFormat="1" ht="15" customHeight="1">
      <c r="B156" s="43"/>
      <c r="C156" s="68" t="s">
        <v>532</v>
      </c>
      <c r="D156" s="20"/>
      <c r="E156" s="20"/>
      <c r="F156" s="69" t="s">
        <v>519</v>
      </c>
      <c r="G156" s="20"/>
      <c r="H156" s="68" t="s">
        <v>553</v>
      </c>
      <c r="I156" s="68" t="s">
        <v>515</v>
      </c>
      <c r="J156" s="68">
        <v>50</v>
      </c>
      <c r="K156" s="64"/>
    </row>
    <row r="157" spans="2:11" customFormat="1" ht="15" customHeight="1">
      <c r="B157" s="43"/>
      <c r="C157" s="68" t="s">
        <v>540</v>
      </c>
      <c r="D157" s="20"/>
      <c r="E157" s="20"/>
      <c r="F157" s="69" t="s">
        <v>519</v>
      </c>
      <c r="G157" s="20"/>
      <c r="H157" s="68" t="s">
        <v>553</v>
      </c>
      <c r="I157" s="68" t="s">
        <v>515</v>
      </c>
      <c r="J157" s="68">
        <v>50</v>
      </c>
      <c r="K157" s="64"/>
    </row>
    <row r="158" spans="2:11" customFormat="1" ht="15" customHeight="1">
      <c r="B158" s="43"/>
      <c r="C158" s="68" t="s">
        <v>538</v>
      </c>
      <c r="D158" s="20"/>
      <c r="E158" s="20"/>
      <c r="F158" s="69" t="s">
        <v>519</v>
      </c>
      <c r="G158" s="20"/>
      <c r="H158" s="68" t="s">
        <v>553</v>
      </c>
      <c r="I158" s="68" t="s">
        <v>515</v>
      </c>
      <c r="J158" s="68">
        <v>50</v>
      </c>
      <c r="K158" s="64"/>
    </row>
    <row r="159" spans="2:11" customFormat="1" ht="15" customHeight="1">
      <c r="B159" s="43"/>
      <c r="C159" s="68" t="s">
        <v>85</v>
      </c>
      <c r="D159" s="20"/>
      <c r="E159" s="20"/>
      <c r="F159" s="69" t="s">
        <v>513</v>
      </c>
      <c r="G159" s="20"/>
      <c r="H159" s="68" t="s">
        <v>575</v>
      </c>
      <c r="I159" s="68" t="s">
        <v>515</v>
      </c>
      <c r="J159" s="68" t="s">
        <v>576</v>
      </c>
      <c r="K159" s="64"/>
    </row>
    <row r="160" spans="2:11" customFormat="1" ht="15" customHeight="1">
      <c r="B160" s="43"/>
      <c r="C160" s="68" t="s">
        <v>577</v>
      </c>
      <c r="D160" s="20"/>
      <c r="E160" s="20"/>
      <c r="F160" s="69" t="s">
        <v>513</v>
      </c>
      <c r="G160" s="20"/>
      <c r="H160" s="68" t="s">
        <v>578</v>
      </c>
      <c r="I160" s="68" t="s">
        <v>548</v>
      </c>
      <c r="J160" s="68"/>
      <c r="K160" s="64"/>
    </row>
    <row r="161" spans="2:11" customFormat="1" ht="15" customHeight="1">
      <c r="B161" s="70"/>
      <c r="C161" s="50"/>
      <c r="D161" s="50"/>
      <c r="E161" s="50"/>
      <c r="F161" s="50"/>
      <c r="G161" s="50"/>
      <c r="H161" s="50"/>
      <c r="I161" s="50"/>
      <c r="J161" s="50"/>
      <c r="K161" s="71"/>
    </row>
    <row r="162" spans="2:11" customFormat="1" ht="18.75" customHeight="1">
      <c r="B162" s="52"/>
      <c r="C162" s="62"/>
      <c r="D162" s="62"/>
      <c r="E162" s="62"/>
      <c r="F162" s="72"/>
      <c r="G162" s="62"/>
      <c r="H162" s="62"/>
      <c r="I162" s="62"/>
      <c r="J162" s="62"/>
      <c r="K162" s="52"/>
    </row>
    <row r="163" spans="2:11" customFormat="1" ht="18.75" customHeight="1">
      <c r="B163" s="27"/>
      <c r="C163" s="27"/>
      <c r="D163" s="27"/>
      <c r="E163" s="27"/>
      <c r="F163" s="27"/>
      <c r="G163" s="27"/>
      <c r="H163" s="27"/>
      <c r="I163" s="27"/>
      <c r="J163" s="27"/>
      <c r="K163" s="27"/>
    </row>
    <row r="164" spans="2:11" customFormat="1" ht="7.5" customHeight="1">
      <c r="B164" s="9"/>
      <c r="C164" s="10"/>
      <c r="D164" s="10"/>
      <c r="E164" s="10"/>
      <c r="F164" s="10"/>
      <c r="G164" s="10"/>
      <c r="H164" s="10"/>
      <c r="I164" s="10"/>
      <c r="J164" s="10"/>
      <c r="K164" s="11"/>
    </row>
    <row r="165" spans="2:11" customFormat="1" ht="45" customHeight="1">
      <c r="B165" s="12"/>
      <c r="C165" s="97" t="s">
        <v>579</v>
      </c>
      <c r="D165" s="97"/>
      <c r="E165" s="97"/>
      <c r="F165" s="97"/>
      <c r="G165" s="97"/>
      <c r="H165" s="97"/>
      <c r="I165" s="97"/>
      <c r="J165" s="97"/>
      <c r="K165" s="13"/>
    </row>
    <row r="166" spans="2:11" customFormat="1" ht="17.25" customHeight="1">
      <c r="B166" s="12"/>
      <c r="C166" s="33" t="s">
        <v>507</v>
      </c>
      <c r="D166" s="33"/>
      <c r="E166" s="33"/>
      <c r="F166" s="33" t="s">
        <v>508</v>
      </c>
      <c r="G166" s="73"/>
      <c r="H166" s="74" t="s">
        <v>52</v>
      </c>
      <c r="I166" s="74" t="s">
        <v>55</v>
      </c>
      <c r="J166" s="33" t="s">
        <v>509</v>
      </c>
      <c r="K166" s="13"/>
    </row>
    <row r="167" spans="2:11" customFormat="1" ht="17.25" customHeight="1">
      <c r="B167" s="14"/>
      <c r="C167" s="35" t="s">
        <v>510</v>
      </c>
      <c r="D167" s="35"/>
      <c r="E167" s="35"/>
      <c r="F167" s="36" t="s">
        <v>511</v>
      </c>
      <c r="G167" s="75"/>
      <c r="H167" s="76"/>
      <c r="I167" s="76"/>
      <c r="J167" s="35" t="s">
        <v>512</v>
      </c>
      <c r="K167" s="15"/>
    </row>
    <row r="168" spans="2:11" customFormat="1" ht="5.25" customHeight="1">
      <c r="B168" s="43"/>
      <c r="C168" s="38"/>
      <c r="D168" s="38"/>
      <c r="E168" s="38"/>
      <c r="F168" s="38"/>
      <c r="G168" s="39"/>
      <c r="H168" s="38"/>
      <c r="I168" s="38"/>
      <c r="J168" s="38"/>
      <c r="K168" s="64"/>
    </row>
    <row r="169" spans="2:11" customFormat="1" ht="15" customHeight="1">
      <c r="B169" s="43"/>
      <c r="C169" s="20" t="s">
        <v>516</v>
      </c>
      <c r="D169" s="20"/>
      <c r="E169" s="20"/>
      <c r="F169" s="41" t="s">
        <v>513</v>
      </c>
      <c r="G169" s="20"/>
      <c r="H169" s="20" t="s">
        <v>553</v>
      </c>
      <c r="I169" s="20" t="s">
        <v>515</v>
      </c>
      <c r="J169" s="20">
        <v>120</v>
      </c>
      <c r="K169" s="64"/>
    </row>
    <row r="170" spans="2:11" customFormat="1" ht="15" customHeight="1">
      <c r="B170" s="43"/>
      <c r="C170" s="20" t="s">
        <v>562</v>
      </c>
      <c r="D170" s="20"/>
      <c r="E170" s="20"/>
      <c r="F170" s="41" t="s">
        <v>513</v>
      </c>
      <c r="G170" s="20"/>
      <c r="H170" s="20" t="s">
        <v>563</v>
      </c>
      <c r="I170" s="20" t="s">
        <v>515</v>
      </c>
      <c r="J170" s="20" t="s">
        <v>564</v>
      </c>
      <c r="K170" s="64"/>
    </row>
    <row r="171" spans="2:11" customFormat="1" ht="15" customHeight="1">
      <c r="B171" s="43"/>
      <c r="C171" s="20" t="s">
        <v>461</v>
      </c>
      <c r="D171" s="20"/>
      <c r="E171" s="20"/>
      <c r="F171" s="41" t="s">
        <v>513</v>
      </c>
      <c r="G171" s="20"/>
      <c r="H171" s="20" t="s">
        <v>580</v>
      </c>
      <c r="I171" s="20" t="s">
        <v>515</v>
      </c>
      <c r="J171" s="20" t="s">
        <v>564</v>
      </c>
      <c r="K171" s="64"/>
    </row>
    <row r="172" spans="2:11" customFormat="1" ht="15" customHeight="1">
      <c r="B172" s="43"/>
      <c r="C172" s="20" t="s">
        <v>518</v>
      </c>
      <c r="D172" s="20"/>
      <c r="E172" s="20"/>
      <c r="F172" s="41" t="s">
        <v>519</v>
      </c>
      <c r="G172" s="20"/>
      <c r="H172" s="20" t="s">
        <v>580</v>
      </c>
      <c r="I172" s="20" t="s">
        <v>515</v>
      </c>
      <c r="J172" s="20">
        <v>50</v>
      </c>
      <c r="K172" s="64"/>
    </row>
    <row r="173" spans="2:11" customFormat="1" ht="15" customHeight="1">
      <c r="B173" s="43"/>
      <c r="C173" s="20" t="s">
        <v>521</v>
      </c>
      <c r="D173" s="20"/>
      <c r="E173" s="20"/>
      <c r="F173" s="41" t="s">
        <v>513</v>
      </c>
      <c r="G173" s="20"/>
      <c r="H173" s="20" t="s">
        <v>580</v>
      </c>
      <c r="I173" s="20" t="s">
        <v>523</v>
      </c>
      <c r="J173" s="20"/>
      <c r="K173" s="64"/>
    </row>
    <row r="174" spans="2:11" customFormat="1" ht="15" customHeight="1">
      <c r="B174" s="43"/>
      <c r="C174" s="20" t="s">
        <v>532</v>
      </c>
      <c r="D174" s="20"/>
      <c r="E174" s="20"/>
      <c r="F174" s="41" t="s">
        <v>519</v>
      </c>
      <c r="G174" s="20"/>
      <c r="H174" s="20" t="s">
        <v>580</v>
      </c>
      <c r="I174" s="20" t="s">
        <v>515</v>
      </c>
      <c r="J174" s="20">
        <v>50</v>
      </c>
      <c r="K174" s="64"/>
    </row>
    <row r="175" spans="2:11" customFormat="1" ht="15" customHeight="1">
      <c r="B175" s="43"/>
      <c r="C175" s="20" t="s">
        <v>540</v>
      </c>
      <c r="D175" s="20"/>
      <c r="E175" s="20"/>
      <c r="F175" s="41" t="s">
        <v>519</v>
      </c>
      <c r="G175" s="20"/>
      <c r="H175" s="20" t="s">
        <v>580</v>
      </c>
      <c r="I175" s="20" t="s">
        <v>515</v>
      </c>
      <c r="J175" s="20">
        <v>50</v>
      </c>
      <c r="K175" s="64"/>
    </row>
    <row r="176" spans="2:11" customFormat="1" ht="15" customHeight="1">
      <c r="B176" s="43"/>
      <c r="C176" s="20" t="s">
        <v>538</v>
      </c>
      <c r="D176" s="20"/>
      <c r="E176" s="20"/>
      <c r="F176" s="41" t="s">
        <v>519</v>
      </c>
      <c r="G176" s="20"/>
      <c r="H176" s="20" t="s">
        <v>580</v>
      </c>
      <c r="I176" s="20" t="s">
        <v>515</v>
      </c>
      <c r="J176" s="20">
        <v>50</v>
      </c>
      <c r="K176" s="64"/>
    </row>
    <row r="177" spans="2:11" customFormat="1" ht="15" customHeight="1">
      <c r="B177" s="43"/>
      <c r="C177" s="20" t="s">
        <v>99</v>
      </c>
      <c r="D177" s="20"/>
      <c r="E177" s="20"/>
      <c r="F177" s="41" t="s">
        <v>513</v>
      </c>
      <c r="G177" s="20"/>
      <c r="H177" s="20" t="s">
        <v>581</v>
      </c>
      <c r="I177" s="20" t="s">
        <v>582</v>
      </c>
      <c r="J177" s="20"/>
      <c r="K177" s="64"/>
    </row>
    <row r="178" spans="2:11" customFormat="1" ht="15" customHeight="1">
      <c r="B178" s="43"/>
      <c r="C178" s="20" t="s">
        <v>55</v>
      </c>
      <c r="D178" s="20"/>
      <c r="E178" s="20"/>
      <c r="F178" s="41" t="s">
        <v>513</v>
      </c>
      <c r="G178" s="20"/>
      <c r="H178" s="20" t="s">
        <v>583</v>
      </c>
      <c r="I178" s="20" t="s">
        <v>584</v>
      </c>
      <c r="J178" s="20">
        <v>1</v>
      </c>
      <c r="K178" s="64"/>
    </row>
    <row r="179" spans="2:11" customFormat="1" ht="15" customHeight="1">
      <c r="B179" s="43"/>
      <c r="C179" s="20" t="s">
        <v>51</v>
      </c>
      <c r="D179" s="20"/>
      <c r="E179" s="20"/>
      <c r="F179" s="41" t="s">
        <v>513</v>
      </c>
      <c r="G179" s="20"/>
      <c r="H179" s="20" t="s">
        <v>585</v>
      </c>
      <c r="I179" s="20" t="s">
        <v>515</v>
      </c>
      <c r="J179" s="20">
        <v>20</v>
      </c>
      <c r="K179" s="64"/>
    </row>
    <row r="180" spans="2:11" customFormat="1" ht="15" customHeight="1">
      <c r="B180" s="43"/>
      <c r="C180" s="20" t="s">
        <v>52</v>
      </c>
      <c r="D180" s="20"/>
      <c r="E180" s="20"/>
      <c r="F180" s="41" t="s">
        <v>513</v>
      </c>
      <c r="G180" s="20"/>
      <c r="H180" s="20" t="s">
        <v>586</v>
      </c>
      <c r="I180" s="20" t="s">
        <v>515</v>
      </c>
      <c r="J180" s="20">
        <v>255</v>
      </c>
      <c r="K180" s="64"/>
    </row>
    <row r="181" spans="2:11" customFormat="1" ht="15" customHeight="1">
      <c r="B181" s="43"/>
      <c r="C181" s="20" t="s">
        <v>100</v>
      </c>
      <c r="D181" s="20"/>
      <c r="E181" s="20"/>
      <c r="F181" s="41" t="s">
        <v>513</v>
      </c>
      <c r="G181" s="20"/>
      <c r="H181" s="20" t="s">
        <v>477</v>
      </c>
      <c r="I181" s="20" t="s">
        <v>515</v>
      </c>
      <c r="J181" s="20">
        <v>10</v>
      </c>
      <c r="K181" s="64"/>
    </row>
    <row r="182" spans="2:11" customFormat="1" ht="15" customHeight="1">
      <c r="B182" s="43"/>
      <c r="C182" s="20" t="s">
        <v>101</v>
      </c>
      <c r="D182" s="20"/>
      <c r="E182" s="20"/>
      <c r="F182" s="41" t="s">
        <v>513</v>
      </c>
      <c r="G182" s="20"/>
      <c r="H182" s="20" t="s">
        <v>587</v>
      </c>
      <c r="I182" s="20" t="s">
        <v>548</v>
      </c>
      <c r="J182" s="20"/>
      <c r="K182" s="64"/>
    </row>
    <row r="183" spans="2:11" customFormat="1" ht="15" customHeight="1">
      <c r="B183" s="43"/>
      <c r="C183" s="20" t="s">
        <v>588</v>
      </c>
      <c r="D183" s="20"/>
      <c r="E183" s="20"/>
      <c r="F183" s="41" t="s">
        <v>513</v>
      </c>
      <c r="G183" s="20"/>
      <c r="H183" s="20" t="s">
        <v>589</v>
      </c>
      <c r="I183" s="20" t="s">
        <v>548</v>
      </c>
      <c r="J183" s="20"/>
      <c r="K183" s="64"/>
    </row>
    <row r="184" spans="2:11" customFormat="1" ht="15" customHeight="1">
      <c r="B184" s="43"/>
      <c r="C184" s="20" t="s">
        <v>577</v>
      </c>
      <c r="D184" s="20"/>
      <c r="E184" s="20"/>
      <c r="F184" s="41" t="s">
        <v>513</v>
      </c>
      <c r="G184" s="20"/>
      <c r="H184" s="20" t="s">
        <v>590</v>
      </c>
      <c r="I184" s="20" t="s">
        <v>548</v>
      </c>
      <c r="J184" s="20"/>
      <c r="K184" s="64"/>
    </row>
    <row r="185" spans="2:11" customFormat="1" ht="15" customHeight="1">
      <c r="B185" s="43"/>
      <c r="C185" s="20" t="s">
        <v>103</v>
      </c>
      <c r="D185" s="20"/>
      <c r="E185" s="20"/>
      <c r="F185" s="41" t="s">
        <v>519</v>
      </c>
      <c r="G185" s="20"/>
      <c r="H185" s="20" t="s">
        <v>591</v>
      </c>
      <c r="I185" s="20" t="s">
        <v>515</v>
      </c>
      <c r="J185" s="20">
        <v>50</v>
      </c>
      <c r="K185" s="64"/>
    </row>
    <row r="186" spans="2:11" customFormat="1" ht="15" customHeight="1">
      <c r="B186" s="43"/>
      <c r="C186" s="20" t="s">
        <v>592</v>
      </c>
      <c r="D186" s="20"/>
      <c r="E186" s="20"/>
      <c r="F186" s="41" t="s">
        <v>519</v>
      </c>
      <c r="G186" s="20"/>
      <c r="H186" s="20" t="s">
        <v>593</v>
      </c>
      <c r="I186" s="20" t="s">
        <v>594</v>
      </c>
      <c r="J186" s="20"/>
      <c r="K186" s="64"/>
    </row>
    <row r="187" spans="2:11" customFormat="1" ht="15" customHeight="1">
      <c r="B187" s="43"/>
      <c r="C187" s="20" t="s">
        <v>595</v>
      </c>
      <c r="D187" s="20"/>
      <c r="E187" s="20"/>
      <c r="F187" s="41" t="s">
        <v>519</v>
      </c>
      <c r="G187" s="20"/>
      <c r="H187" s="20" t="s">
        <v>596</v>
      </c>
      <c r="I187" s="20" t="s">
        <v>594</v>
      </c>
      <c r="J187" s="20"/>
      <c r="K187" s="64"/>
    </row>
    <row r="188" spans="2:11" customFormat="1" ht="15" customHeight="1">
      <c r="B188" s="43"/>
      <c r="C188" s="20" t="s">
        <v>597</v>
      </c>
      <c r="D188" s="20"/>
      <c r="E188" s="20"/>
      <c r="F188" s="41" t="s">
        <v>519</v>
      </c>
      <c r="G188" s="20"/>
      <c r="H188" s="20" t="s">
        <v>598</v>
      </c>
      <c r="I188" s="20" t="s">
        <v>594</v>
      </c>
      <c r="J188" s="20"/>
      <c r="K188" s="64"/>
    </row>
    <row r="189" spans="2:11" customFormat="1" ht="15" customHeight="1">
      <c r="B189" s="43"/>
      <c r="C189" s="77" t="s">
        <v>599</v>
      </c>
      <c r="D189" s="20"/>
      <c r="E189" s="20"/>
      <c r="F189" s="41" t="s">
        <v>519</v>
      </c>
      <c r="G189" s="20"/>
      <c r="H189" s="20" t="s">
        <v>600</v>
      </c>
      <c r="I189" s="20" t="s">
        <v>601</v>
      </c>
      <c r="J189" s="78" t="s">
        <v>602</v>
      </c>
      <c r="K189" s="64"/>
    </row>
    <row r="190" spans="2:11" customFormat="1" ht="15" customHeight="1">
      <c r="B190" s="79"/>
      <c r="C190" s="80" t="s">
        <v>603</v>
      </c>
      <c r="D190" s="81"/>
      <c r="E190" s="81"/>
      <c r="F190" s="82" t="s">
        <v>519</v>
      </c>
      <c r="G190" s="81"/>
      <c r="H190" s="81" t="s">
        <v>604</v>
      </c>
      <c r="I190" s="81" t="s">
        <v>601</v>
      </c>
      <c r="J190" s="83" t="s">
        <v>602</v>
      </c>
      <c r="K190" s="84"/>
    </row>
    <row r="191" spans="2:11" customFormat="1" ht="15" customHeight="1">
      <c r="B191" s="43"/>
      <c r="C191" s="77" t="s">
        <v>40</v>
      </c>
      <c r="D191" s="20"/>
      <c r="E191" s="20"/>
      <c r="F191" s="41" t="s">
        <v>513</v>
      </c>
      <c r="G191" s="20"/>
      <c r="H191" s="17" t="s">
        <v>605</v>
      </c>
      <c r="I191" s="20" t="s">
        <v>606</v>
      </c>
      <c r="J191" s="20"/>
      <c r="K191" s="64"/>
    </row>
    <row r="192" spans="2:11" customFormat="1" ht="15" customHeight="1">
      <c r="B192" s="43"/>
      <c r="C192" s="77" t="s">
        <v>607</v>
      </c>
      <c r="D192" s="20"/>
      <c r="E192" s="20"/>
      <c r="F192" s="41" t="s">
        <v>513</v>
      </c>
      <c r="G192" s="20"/>
      <c r="H192" s="20" t="s">
        <v>608</v>
      </c>
      <c r="I192" s="20" t="s">
        <v>548</v>
      </c>
      <c r="J192" s="20"/>
      <c r="K192" s="64"/>
    </row>
    <row r="193" spans="2:11" customFormat="1" ht="15" customHeight="1">
      <c r="B193" s="43"/>
      <c r="C193" s="77" t="s">
        <v>609</v>
      </c>
      <c r="D193" s="20"/>
      <c r="E193" s="20"/>
      <c r="F193" s="41" t="s">
        <v>513</v>
      </c>
      <c r="G193" s="20"/>
      <c r="H193" s="20" t="s">
        <v>610</v>
      </c>
      <c r="I193" s="20" t="s">
        <v>548</v>
      </c>
      <c r="J193" s="20"/>
      <c r="K193" s="64"/>
    </row>
    <row r="194" spans="2:11" customFormat="1" ht="15" customHeight="1">
      <c r="B194" s="43"/>
      <c r="C194" s="77" t="s">
        <v>611</v>
      </c>
      <c r="D194" s="20"/>
      <c r="E194" s="20"/>
      <c r="F194" s="41" t="s">
        <v>519</v>
      </c>
      <c r="G194" s="20"/>
      <c r="H194" s="20" t="s">
        <v>612</v>
      </c>
      <c r="I194" s="20" t="s">
        <v>548</v>
      </c>
      <c r="J194" s="20"/>
      <c r="K194" s="64"/>
    </row>
    <row r="195" spans="2:11" customFormat="1" ht="15" customHeight="1">
      <c r="B195" s="70"/>
      <c r="C195" s="85"/>
      <c r="D195" s="50"/>
      <c r="E195" s="50"/>
      <c r="F195" s="50"/>
      <c r="G195" s="50"/>
      <c r="H195" s="50"/>
      <c r="I195" s="50"/>
      <c r="J195" s="50"/>
      <c r="K195" s="71"/>
    </row>
    <row r="196" spans="2:11" customFormat="1" ht="18.75" customHeight="1">
      <c r="B196" s="52"/>
      <c r="C196" s="62"/>
      <c r="D196" s="62"/>
      <c r="E196" s="62"/>
      <c r="F196" s="72"/>
      <c r="G196" s="62"/>
      <c r="H196" s="62"/>
      <c r="I196" s="62"/>
      <c r="J196" s="62"/>
      <c r="K196" s="52"/>
    </row>
    <row r="197" spans="2:11" customFormat="1" ht="18.75" customHeight="1">
      <c r="B197" s="52"/>
      <c r="C197" s="62"/>
      <c r="D197" s="62"/>
      <c r="E197" s="62"/>
      <c r="F197" s="72"/>
      <c r="G197" s="62"/>
      <c r="H197" s="62"/>
      <c r="I197" s="62"/>
      <c r="J197" s="62"/>
      <c r="K197" s="52"/>
    </row>
    <row r="198" spans="2:11" customFormat="1" ht="18.75" customHeight="1">
      <c r="B198" s="27"/>
      <c r="C198" s="27"/>
      <c r="D198" s="27"/>
      <c r="E198" s="27"/>
      <c r="F198" s="27"/>
      <c r="G198" s="27"/>
      <c r="H198" s="27"/>
      <c r="I198" s="27"/>
      <c r="J198" s="27"/>
      <c r="K198" s="27"/>
    </row>
    <row r="199" spans="2:11" customFormat="1" ht="13.5">
      <c r="B199" s="9"/>
      <c r="C199" s="10"/>
      <c r="D199" s="10"/>
      <c r="E199" s="10"/>
      <c r="F199" s="10"/>
      <c r="G199" s="10"/>
      <c r="H199" s="10"/>
      <c r="I199" s="10"/>
      <c r="J199" s="10"/>
      <c r="K199" s="11"/>
    </row>
    <row r="200" spans="2:11" customFormat="1" ht="21">
      <c r="B200" s="12"/>
      <c r="C200" s="97" t="s">
        <v>613</v>
      </c>
      <c r="D200" s="97"/>
      <c r="E200" s="97"/>
      <c r="F200" s="97"/>
      <c r="G200" s="97"/>
      <c r="H200" s="97"/>
      <c r="I200" s="97"/>
      <c r="J200" s="97"/>
      <c r="K200" s="13"/>
    </row>
    <row r="201" spans="2:11" customFormat="1" ht="25.5" customHeight="1">
      <c r="B201" s="12"/>
      <c r="C201" s="86" t="s">
        <v>614</v>
      </c>
      <c r="D201" s="86"/>
      <c r="E201" s="86"/>
      <c r="F201" s="86" t="s">
        <v>615</v>
      </c>
      <c r="G201" s="87"/>
      <c r="H201" s="98" t="s">
        <v>616</v>
      </c>
      <c r="I201" s="98"/>
      <c r="J201" s="98"/>
      <c r="K201" s="13"/>
    </row>
    <row r="202" spans="2:11" customFormat="1" ht="5.25" customHeight="1">
      <c r="B202" s="43"/>
      <c r="C202" s="38"/>
      <c r="D202" s="38"/>
      <c r="E202" s="38"/>
      <c r="F202" s="38"/>
      <c r="G202" s="62"/>
      <c r="H202" s="38"/>
      <c r="I202" s="38"/>
      <c r="J202" s="38"/>
      <c r="K202" s="64"/>
    </row>
    <row r="203" spans="2:11" customFormat="1" ht="15" customHeight="1">
      <c r="B203" s="43"/>
      <c r="C203" s="20" t="s">
        <v>606</v>
      </c>
      <c r="D203" s="20"/>
      <c r="E203" s="20"/>
      <c r="F203" s="41" t="s">
        <v>41</v>
      </c>
      <c r="G203" s="20"/>
      <c r="H203" s="96" t="s">
        <v>617</v>
      </c>
      <c r="I203" s="96"/>
      <c r="J203" s="96"/>
      <c r="K203" s="64"/>
    </row>
    <row r="204" spans="2:11" customFormat="1" ht="15" customHeight="1">
      <c r="B204" s="43"/>
      <c r="C204" s="20"/>
      <c r="D204" s="20"/>
      <c r="E204" s="20"/>
      <c r="F204" s="41" t="s">
        <v>42</v>
      </c>
      <c r="G204" s="20"/>
      <c r="H204" s="96" t="s">
        <v>618</v>
      </c>
      <c r="I204" s="96"/>
      <c r="J204" s="96"/>
      <c r="K204" s="64"/>
    </row>
    <row r="205" spans="2:11" customFormat="1" ht="15" customHeight="1">
      <c r="B205" s="43"/>
      <c r="C205" s="20"/>
      <c r="D205" s="20"/>
      <c r="E205" s="20"/>
      <c r="F205" s="41" t="s">
        <v>45</v>
      </c>
      <c r="G205" s="20"/>
      <c r="H205" s="96" t="s">
        <v>619</v>
      </c>
      <c r="I205" s="96"/>
      <c r="J205" s="96"/>
      <c r="K205" s="64"/>
    </row>
    <row r="206" spans="2:11" customFormat="1" ht="15" customHeight="1">
      <c r="B206" s="43"/>
      <c r="C206" s="20"/>
      <c r="D206" s="20"/>
      <c r="E206" s="20"/>
      <c r="F206" s="41" t="s">
        <v>43</v>
      </c>
      <c r="G206" s="20"/>
      <c r="H206" s="96" t="s">
        <v>620</v>
      </c>
      <c r="I206" s="96"/>
      <c r="J206" s="96"/>
      <c r="K206" s="64"/>
    </row>
    <row r="207" spans="2:11" customFormat="1" ht="15" customHeight="1">
      <c r="B207" s="43"/>
      <c r="C207" s="20"/>
      <c r="D207" s="20"/>
      <c r="E207" s="20"/>
      <c r="F207" s="41" t="s">
        <v>44</v>
      </c>
      <c r="G207" s="20"/>
      <c r="H207" s="96" t="s">
        <v>621</v>
      </c>
      <c r="I207" s="96"/>
      <c r="J207" s="96"/>
      <c r="K207" s="64"/>
    </row>
    <row r="208" spans="2:11" customFormat="1" ht="15" customHeight="1">
      <c r="B208" s="43"/>
      <c r="C208" s="20"/>
      <c r="D208" s="20"/>
      <c r="E208" s="20"/>
      <c r="F208" s="41"/>
      <c r="G208" s="20"/>
      <c r="H208" s="20"/>
      <c r="I208" s="20"/>
      <c r="J208" s="20"/>
      <c r="K208" s="64"/>
    </row>
    <row r="209" spans="2:11" customFormat="1" ht="15" customHeight="1">
      <c r="B209" s="43"/>
      <c r="C209" s="20" t="s">
        <v>560</v>
      </c>
      <c r="D209" s="20"/>
      <c r="E209" s="20"/>
      <c r="F209" s="41" t="s">
        <v>77</v>
      </c>
      <c r="G209" s="20"/>
      <c r="H209" s="96" t="s">
        <v>622</v>
      </c>
      <c r="I209" s="96"/>
      <c r="J209" s="96"/>
      <c r="K209" s="64"/>
    </row>
    <row r="210" spans="2:11" customFormat="1" ht="15" customHeight="1">
      <c r="B210" s="43"/>
      <c r="C210" s="20"/>
      <c r="D210" s="20"/>
      <c r="E210" s="20"/>
      <c r="F210" s="41" t="s">
        <v>455</v>
      </c>
      <c r="G210" s="20"/>
      <c r="H210" s="96" t="s">
        <v>456</v>
      </c>
      <c r="I210" s="96"/>
      <c r="J210" s="96"/>
      <c r="K210" s="64"/>
    </row>
    <row r="211" spans="2:11" customFormat="1" ht="15" customHeight="1">
      <c r="B211" s="43"/>
      <c r="C211" s="20"/>
      <c r="D211" s="20"/>
      <c r="E211" s="20"/>
      <c r="F211" s="41" t="s">
        <v>453</v>
      </c>
      <c r="G211" s="20"/>
      <c r="H211" s="96" t="s">
        <v>623</v>
      </c>
      <c r="I211" s="96"/>
      <c r="J211" s="96"/>
      <c r="K211" s="64"/>
    </row>
    <row r="212" spans="2:11" customFormat="1" ht="15" customHeight="1">
      <c r="B212" s="88"/>
      <c r="C212" s="20"/>
      <c r="D212" s="20"/>
      <c r="E212" s="20"/>
      <c r="F212" s="41" t="s">
        <v>457</v>
      </c>
      <c r="G212" s="77"/>
      <c r="H212" s="95" t="s">
        <v>458</v>
      </c>
      <c r="I212" s="95"/>
      <c r="J212" s="95"/>
      <c r="K212" s="89"/>
    </row>
    <row r="213" spans="2:11" customFormat="1" ht="15" customHeight="1">
      <c r="B213" s="88"/>
      <c r="C213" s="20"/>
      <c r="D213" s="20"/>
      <c r="E213" s="20"/>
      <c r="F213" s="41" t="s">
        <v>459</v>
      </c>
      <c r="G213" s="77"/>
      <c r="H213" s="95" t="s">
        <v>624</v>
      </c>
      <c r="I213" s="95"/>
      <c r="J213" s="95"/>
      <c r="K213" s="89"/>
    </row>
    <row r="214" spans="2:11" customFormat="1" ht="15" customHeight="1">
      <c r="B214" s="88"/>
      <c r="C214" s="20"/>
      <c r="D214" s="20"/>
      <c r="E214" s="20"/>
      <c r="F214" s="41"/>
      <c r="G214" s="77"/>
      <c r="H214" s="68"/>
      <c r="I214" s="68"/>
      <c r="J214" s="68"/>
      <c r="K214" s="89"/>
    </row>
    <row r="215" spans="2:11" customFormat="1" ht="15" customHeight="1">
      <c r="B215" s="88"/>
      <c r="C215" s="20" t="s">
        <v>584</v>
      </c>
      <c r="D215" s="20"/>
      <c r="E215" s="20"/>
      <c r="F215" s="41">
        <v>1</v>
      </c>
      <c r="G215" s="77"/>
      <c r="H215" s="95" t="s">
        <v>625</v>
      </c>
      <c r="I215" s="95"/>
      <c r="J215" s="95"/>
      <c r="K215" s="89"/>
    </row>
    <row r="216" spans="2:11" customFormat="1" ht="15" customHeight="1">
      <c r="B216" s="88"/>
      <c r="C216" s="20"/>
      <c r="D216" s="20"/>
      <c r="E216" s="20"/>
      <c r="F216" s="41">
        <v>2</v>
      </c>
      <c r="G216" s="77"/>
      <c r="H216" s="95" t="s">
        <v>626</v>
      </c>
      <c r="I216" s="95"/>
      <c r="J216" s="95"/>
      <c r="K216" s="89"/>
    </row>
    <row r="217" spans="2:11" customFormat="1" ht="15" customHeight="1">
      <c r="B217" s="88"/>
      <c r="C217" s="20"/>
      <c r="D217" s="20"/>
      <c r="E217" s="20"/>
      <c r="F217" s="41">
        <v>3</v>
      </c>
      <c r="G217" s="77"/>
      <c r="H217" s="95" t="s">
        <v>627</v>
      </c>
      <c r="I217" s="95"/>
      <c r="J217" s="95"/>
      <c r="K217" s="89"/>
    </row>
    <row r="218" spans="2:11" customFormat="1" ht="15" customHeight="1">
      <c r="B218" s="88"/>
      <c r="C218" s="20"/>
      <c r="D218" s="20"/>
      <c r="E218" s="20"/>
      <c r="F218" s="41">
        <v>4</v>
      </c>
      <c r="G218" s="77"/>
      <c r="H218" s="95" t="s">
        <v>628</v>
      </c>
      <c r="I218" s="95"/>
      <c r="J218" s="95"/>
      <c r="K218" s="89"/>
    </row>
    <row r="219" spans="2:11" customFormat="1" ht="12.75" customHeight="1">
      <c r="B219" s="90"/>
      <c r="C219" s="91"/>
      <c r="D219" s="91"/>
      <c r="E219" s="91"/>
      <c r="F219" s="91"/>
      <c r="G219" s="91"/>
      <c r="H219" s="91"/>
      <c r="I219" s="91"/>
      <c r="J219" s="91"/>
      <c r="K219" s="92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C059C4C-F796-4BB1-9225-290195700AAF}"/>
</file>

<file path=customXml/itemProps2.xml><?xml version="1.0" encoding="utf-8"?>
<ds:datastoreItem xmlns:ds="http://schemas.openxmlformats.org/officeDocument/2006/customXml" ds:itemID="{D8FA018B-9897-488E-87E4-C80CFC5D4BCE}"/>
</file>

<file path=customXml/itemProps3.xml><?xml version="1.0" encoding="utf-8"?>
<ds:datastoreItem xmlns:ds="http://schemas.openxmlformats.org/officeDocument/2006/customXml" ds:itemID="{3674740C-DDD9-4DCF-AF29-CA36CCC9FD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elektroinstalace</vt:lpstr>
      <vt:lpstr>Pokyny pro vyplnění</vt:lpstr>
      <vt:lpstr>'01 - elektroinstalace'!Názvy_tisku</vt:lpstr>
      <vt:lpstr>'Rekapitulace stavby'!Názvy_tisku</vt:lpstr>
      <vt:lpstr>'01 -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Kupczyn Jiří, Ing., Ph.D.</dc:creator>
  <cp:lastModifiedBy>Katerina Swiatkova</cp:lastModifiedBy>
  <cp:lastPrinted>2025-03-09T20:08:40Z</cp:lastPrinted>
  <dcterms:created xsi:type="dcterms:W3CDTF">2025-03-09T19:49:32Z</dcterms:created>
  <dcterms:modified xsi:type="dcterms:W3CDTF">2025-04-21T16:59:33Z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  <property fmtid="{D5CDD505-2E9C-101B-9397-08002B2CF9AE}" pid="3" name="MediaServiceImageTags">
    <vt:lpwstr/>
  </property>
</Properties>
</file>